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ТСО'!$86:$88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ТСО'!$89:$92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тарифов'!$87:$111</definedName>
    <definedName name="BLOCK_PT_HEAT">'Перечень тарифов'!$13:$85</definedName>
    <definedName name="BLOCK_PT_HEAT_NOT_R">'Перечень тарифов'!$71:$75</definedName>
    <definedName name="BLOCK_PT_HEAT_NOT_R_TMP">'Перечень тарифов'!$66:$70</definedName>
    <definedName name="BLOCK_PT_HEAT_PHEAT">'Перечень тарифов'!$31:$35</definedName>
    <definedName name="BLOCK_PT_HEAT_PHEAT_HIDDEN_FORMULAS">'Перечень тарифов'!$Z$31:$AQ$31</definedName>
    <definedName name="BLOCK_PT_HEAT_RHEAT">'Перечень тарифов'!$18:$30</definedName>
    <definedName name="BLOCK_PT_HEAT_RHEAT_HIDDEN_FORMULAS">'Перечень тарифов'!$Z$18:$AQ$18</definedName>
    <definedName name="BLOCK_PT_HOTVSNA">'Перечень тарифов'!$113:$127</definedName>
    <definedName name="BLOCK_PT_VOTV">'Перечень тарифов'!$129:$143</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тарифов'!$Z$12:$Z$145</definedName>
    <definedName name="DIFFERENTIATION_TARIFF_VD_ID">'Перечень тарифов'!$AB$12:$AB$145</definedName>
    <definedName name="DIFFERENTIATION_TARIFF_VTAR_ID">'Перечень тарифов'!$AA$12:$AA$145</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Предложение!$L$101</definedName>
    <definedName name="OFFER_METHOD">Предложение!$K$24:$K$99</definedName>
    <definedName name="OFFER_METHOD_FLAG">TEHSHEET!$L$6</definedName>
    <definedName name="OFFER_TARIFF_A_1">Предложение!$24:$26</definedName>
    <definedName name="OFFER_TARIFF_A_2">Предложение!$103:$105</definedName>
    <definedName name="OFFER_TARIFF_A_3">Предложение!$180:$182</definedName>
    <definedName name="OFFER_TARIFF_A_4">Предложение!$257:$259</definedName>
    <definedName name="OFFER_TARIFF_A_5">Предложение!$322:$324</definedName>
    <definedName name="OFFER_TARIFF_A_COLDVSNA_1">Предложение!$67:$69</definedName>
    <definedName name="OFFER_TARIFF_A_COLDVSNA_2">Предложение!$146:$148</definedName>
    <definedName name="OFFER_TARIFF_A_COLDVSNA_3">Предложение!$223:$225</definedName>
    <definedName name="OFFER_TARIFF_A_COLDVSNA_4">Предложение!$288:$290</definedName>
    <definedName name="OFFER_TARIFF_A_COLDVSNA_5">Предложение!$353:$355</definedName>
    <definedName name="OFFER_TARIFF_A_HOTVSNA_1">Предложение!$82:$84</definedName>
    <definedName name="OFFER_TARIFF_A_HOTVSNA_2">Предложение!$161:$163</definedName>
    <definedName name="OFFER_TARIFF_A_HOTVSNA_3">Предложение!$238:$240</definedName>
    <definedName name="OFFER_TARIFF_A_HOTVSNA_4">Предложение!$303:$305</definedName>
    <definedName name="OFFER_TARIFF_A_HOTVSNA_5">Предложение!$368:$370</definedName>
    <definedName name="OFFER_TARIFF_A_VOTV_1">Предложение!$91:$93</definedName>
    <definedName name="OFFER_TARIFF_A_VOTV_2">Предложение!$170:$172</definedName>
    <definedName name="OFFER_TARIFF_A_VOTV_3">Предложение!$247:$249</definedName>
    <definedName name="OFFER_TARIFF_A_VOTV_4">Предложение!$312:$314</definedName>
    <definedName name="OFFER_TARIFF_A_VOTV_5">Предложение!$377:$379</definedName>
    <definedName name="OFFER_TARIFF_B_1">Предложение!$27:$45</definedName>
    <definedName name="OFFER_TARIFF_B_2">Предложение!$106:$124</definedName>
    <definedName name="OFFER_TARIFF_B_3">Предложение!$183:$201</definedName>
    <definedName name="OFFER_TARIFF_B_4">Предложение!$260:$266</definedName>
    <definedName name="OFFER_TARIFF_B_5">Предложение!$325:$331</definedName>
    <definedName name="OFFER_TARIFF_B_COLDVSNA_1">Предложение!$70:$72</definedName>
    <definedName name="OFFER_TARIFF_B_COLDVSNA_2">Предложение!$149:$151</definedName>
    <definedName name="OFFER_TARIFF_B_COLDVSNA_3">Предложение!$226:$228</definedName>
    <definedName name="OFFER_TARIFF_B_COLDVSNA_4">Предложение!$291:$293</definedName>
    <definedName name="OFFER_TARIFF_B_COLDVSNA_5">Предложение!$356:$358</definedName>
    <definedName name="OFFER_TARIFF_B_HOTVSNA_1">Предложение!$85:$87</definedName>
    <definedName name="OFFER_TARIFF_B_HOTVSNA_2">Предложение!$164:$166</definedName>
    <definedName name="OFFER_TARIFF_B_HOTVSNA_3">Предложение!$241:$243</definedName>
    <definedName name="OFFER_TARIFF_B_HOTVSNA_4">Предложение!$306:$308</definedName>
    <definedName name="OFFER_TARIFF_B_HOTVSNA_5">Предложение!$371:$373</definedName>
    <definedName name="OFFER_TARIFF_B_VOTV_1">Предложение!$94:$96</definedName>
    <definedName name="OFFER_TARIFF_B_VOTV_2">Предложение!$173:$175</definedName>
    <definedName name="OFFER_TARIFF_B_VOTV_3">Предложение!$250:$252</definedName>
    <definedName name="OFFER_TARIFF_B_VOTV_4">Предложение!$315:$317</definedName>
    <definedName name="OFFER_TARIFF_B_VOTV_5">Предложение!$380:$382</definedName>
    <definedName name="OFFER_TARIFF_C_1">Предложение!$46:$48</definedName>
    <definedName name="OFFER_TARIFF_C_2">Предложение!$125:$127</definedName>
    <definedName name="OFFER_TARIFF_C_3">Предложение!$202:$204</definedName>
    <definedName name="OFFER_TARIFF_C_4">Предложение!$267:$269</definedName>
    <definedName name="OFFER_TARIFF_C_5">Предложение!$332:$334</definedName>
    <definedName name="OFFER_TARIFF_C_COLDVSNA_1">Предложение!$73:$75</definedName>
    <definedName name="OFFER_TARIFF_C_COLDVSNA_2">Предложение!$152:$154</definedName>
    <definedName name="OFFER_TARIFF_C_COLDVSNA_3">Предложение!$229:$231</definedName>
    <definedName name="OFFER_TARIFF_C_COLDVSNA_4">Предложение!$294:$296</definedName>
    <definedName name="OFFER_TARIFF_C_COLDVSNA_5">Предложение!$359:$361</definedName>
    <definedName name="OFFER_TARIFF_C_HOTVSNA_1">Предложение!$88:$90</definedName>
    <definedName name="OFFER_TARIFF_C_HOTVSNA_2">Предложение!$167:$169</definedName>
    <definedName name="OFFER_TARIFF_C_HOTVSNA_3">Предложение!$244:$246</definedName>
    <definedName name="OFFER_TARIFF_C_HOTVSNA_4">Предложение!$309:$311</definedName>
    <definedName name="OFFER_TARIFF_C_HOTVSNA_5">Предложение!$374:$376</definedName>
    <definedName name="OFFER_TARIFF_C_VOTV_1">Предложение!$97:$99</definedName>
    <definedName name="OFFER_TARIFF_C_VOTV_2">Предложение!$176:$178</definedName>
    <definedName name="OFFER_TARIFF_C_VOTV_3">Предложение!$253:$255</definedName>
    <definedName name="OFFER_TARIFF_C_VOTV_4">Предложение!$318:$320</definedName>
    <definedName name="OFFER_TARIFF_C_VOTV_5">Предложение!$383:$385</definedName>
    <definedName name="OFFER_TARIFF_D_1">Предложение!$49:$51</definedName>
    <definedName name="OFFER_TARIFF_D_2">Предложение!$128:$130</definedName>
    <definedName name="OFFER_TARIFF_D_3">Предложение!$205:$207</definedName>
    <definedName name="OFFER_TARIFF_D_4">Предложение!$270:$272</definedName>
    <definedName name="OFFER_TARIFF_D_5">Предложение!$335:$337</definedName>
    <definedName name="OFFER_TARIFF_D_COLDVSNA_1">Предложение!$76:$78</definedName>
    <definedName name="OFFER_TARIFF_D_COLDVSNA_2">Предложение!$155:$157</definedName>
    <definedName name="OFFER_TARIFF_D_COLDVSNA_3">Предложение!$232:$234</definedName>
    <definedName name="OFFER_TARIFF_D_COLDVSNA_4">Предложение!$297:$299</definedName>
    <definedName name="OFFER_TARIFF_D_COLDVSNA_5">Предложение!$362:$364</definedName>
    <definedName name="OFFER_TARIFF_E_COLDVSNA_1">Предложение!$79:$81</definedName>
    <definedName name="OFFER_TARIFF_E_COLDVSNA_2">Предложение!$158:$160</definedName>
    <definedName name="OFFER_TARIFF_E_COLDVSNA_3">Предложение!$235:$237</definedName>
    <definedName name="OFFER_TARIFF_E_COLDVSNA_4">Предложение!$300:$302</definedName>
    <definedName name="OFFER_TARIFF_E_COLDVSNA_5">Предложение!$365:$367</definedName>
    <definedName name="OFFER_TARIFF_E1_1">Предложение!$52:$54</definedName>
    <definedName name="OFFER_TARIFF_E1_2">Предложение!$131:$133</definedName>
    <definedName name="OFFER_TARIFF_E1_3">Предложение!$208:$210</definedName>
    <definedName name="OFFER_TARIFF_E1_4">Предложение!$273:$275</definedName>
    <definedName name="OFFER_TARIFF_E1_5">Предложение!$338:$340</definedName>
    <definedName name="OFFER_TARIFF_E2_1">Предложение!$55:$57</definedName>
    <definedName name="OFFER_TARIFF_E2_2">Предложение!$134:$136</definedName>
    <definedName name="OFFER_TARIFF_E2_3">Предложение!$211:$213</definedName>
    <definedName name="OFFER_TARIFF_E2_4">Предложение!$276:$278</definedName>
    <definedName name="OFFER_TARIFF_E2_5">Предложение!$341:$343</definedName>
    <definedName name="OFFER_TARIFF_F_1">Предложение!$58:$60</definedName>
    <definedName name="OFFER_TARIFF_F_2">Предложение!$137:$139</definedName>
    <definedName name="OFFER_TARIFF_F_3">Предложение!$214:$216</definedName>
    <definedName name="OFFER_TARIFF_F_4">Предложение!$279:$281</definedName>
    <definedName name="OFFER_TARIFF_F_5">Предложение!$344:$346</definedName>
    <definedName name="OFFER_TARIFF_G_1">Предложение!$61:$63</definedName>
    <definedName name="OFFER_TARIFF_G_2">Предложение!$140:$142</definedName>
    <definedName name="OFFER_TARIFF_G_3">Предложение!$217:$219</definedName>
    <definedName name="OFFER_TARIFF_G_4">Предложение!$282:$284</definedName>
    <definedName name="OFFER_TARIFF_G_5">Предложение!$347:$349</definedName>
    <definedName name="OFFER_TARIFF_H_1">Предложение!$64:$66</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Предложение!$G$69</definedName>
    <definedName name="pIns_PT_VTAR_A_COLDVSNA_OFFER_2">Предложение!$G$148</definedName>
    <definedName name="pIns_PT_VTAR_A_COLDVSNA_OFFER_3">Предложение!$G$225</definedName>
    <definedName name="pIns_PT_VTAR_A_COLDVSNA_OFFER_4">Предложение!$G$290</definedName>
    <definedName name="pIns_PT_VTAR_A_COLDVSNA_OFFER_5">Предложение!$G$355</definedName>
    <definedName name="pIns_PT_VTAR_A_COLDVSNA_OFFER5">Предложение!$G$355</definedName>
    <definedName name="pIns_PT_VTAR_A_HOTVSNA">'ГВС. Т-гор.вода'!$T$54</definedName>
    <definedName name="pIns_PT_VTAR_A_HOTVSNA_OFFER_1">Предложение!$G$84</definedName>
    <definedName name="pIns_PT_VTAR_A_HOTVSNA_OFFER_2">Предложение!$G$163</definedName>
    <definedName name="pIns_PT_VTAR_A_HOTVSNA_OFFER_3">Предложение!$G$240</definedName>
    <definedName name="pIns_PT_VTAR_A_HOTVSNA_OFFER_4">Предложение!$G$305</definedName>
    <definedName name="pIns_PT_VTAR_A_HOTVSNA_OFFER_5">Предложение!$G$370</definedName>
    <definedName name="pIns_PT_VTAR_A_OFFER_1">Предложение!$G$26</definedName>
    <definedName name="pIns_PT_VTAR_A_OFFER_2">Предложение!$G$105</definedName>
    <definedName name="pIns_PT_VTAR_A_OFFER_3">Предложение!$G$182</definedName>
    <definedName name="pIns_PT_VTAR_A_OFFER_4">Предложение!$G$259</definedName>
    <definedName name="pIns_PT_VTAR_A_OFFER_5">Предложение!$G$324</definedName>
    <definedName name="pIns_PT_VTAR_A_VOTV">'ВО. Т-во'!$T$53</definedName>
    <definedName name="pIns_PT_VTAR_A_VOTV_OFFER_1">Предложение!$G$93</definedName>
    <definedName name="pIns_PT_VTAR_A_VOTV_OFFER_2">Предложение!$G$172</definedName>
    <definedName name="pIns_PT_VTAR_A_VOTV_OFFER_3">Предложение!$G$249</definedName>
    <definedName name="pIns_PT_VTAR_A_VOTV_OFFER_4">Предложение!$G$314</definedName>
    <definedName name="pIns_PT_VTAR_A_VOTV_OFFER_5">Предложение!$G$379</definedName>
    <definedName name="pIns_PT_VTAR_B">'ТС. Т-ТЭ | ТСО'!$T$85</definedName>
    <definedName name="pIns_PT_VTAR_B_COLDVSNA">'ХВС. Т-тех'!$T$53</definedName>
    <definedName name="pIns_PT_VTAR_B_COLDVSNA_OFFER_1">Предложение!$G$72</definedName>
    <definedName name="pIns_PT_VTAR_B_COLDVSNA_OFFER_2">Предложение!$G$151</definedName>
    <definedName name="pIns_PT_VTAR_B_COLDVSNA_OFFER_3">Предложение!$G$228</definedName>
    <definedName name="pIns_PT_VTAR_B_COLDVSNA_OFFER_4">Предложение!$G$293</definedName>
    <definedName name="pIns_PT_VTAR_B_COLDVSNA_OFFER_5">Предложение!$G$358</definedName>
    <definedName name="pIns_PT_VTAR_B_HOTVSNA">'ГВС. Т-транс'!$T$54</definedName>
    <definedName name="pIns_PT_VTAR_B_HOTVSNA_OFFER_1">Предложение!$G$87</definedName>
    <definedName name="pIns_PT_VTAR_B_HOTVSNA_OFFER_2">Предложение!$G$166</definedName>
    <definedName name="pIns_PT_VTAR_B_HOTVSNA_OFFER_3">Предложение!$G$243</definedName>
    <definedName name="pIns_PT_VTAR_B_HOTVSNA_OFFER_4">Предложение!$G$308</definedName>
    <definedName name="pIns_PT_VTAR_B_HOTVSNA_OFFER_5">Предложение!$G$373</definedName>
    <definedName name="pIns_PT_VTAR_B_OFFER_1">Предложение!$G$45</definedName>
    <definedName name="pIns_PT_VTAR_B_OFFER_2">Предложение!$G$124</definedName>
    <definedName name="pIns_PT_VTAR_B_OFFER_3">Предложение!$G$201</definedName>
    <definedName name="pIns_PT_VTAR_B_OFFER_4">Предложение!$G$266</definedName>
    <definedName name="pIns_PT_VTAR_B_OFFER_5">Предложение!$G$331</definedName>
    <definedName name="pIns_PT_VTAR_B_VOTV">'ВО. Т-транс'!$T$53</definedName>
    <definedName name="pIns_PT_VTAR_B_VOTV_OFFER_1">Предложение!$G$96</definedName>
    <definedName name="pIns_PT_VTAR_B_VOTV_OFFER_2">Предложение!$G$175</definedName>
    <definedName name="pIns_PT_VTAR_B_VOTV_OFFER_3">Предложение!$G$252</definedName>
    <definedName name="pIns_PT_VTAR_B_VOTV_OFFER_4">Предложение!$G$317</definedName>
    <definedName name="pIns_PT_VTAR_B_VOTV_OFFER_5">Предложение!$G$382</definedName>
    <definedName name="pIns_PT_VTAR_C">'ТС. Т-ТН'!$T$57</definedName>
    <definedName name="pIns_PT_VTAR_C_COLDVSNA">'ХВС. Т-транс'!$T$53</definedName>
    <definedName name="pIns_PT_VTAR_C_COLDVSNA_OFFER_1">Предложение!$G$75</definedName>
    <definedName name="pIns_PT_VTAR_C_COLDVSNA_OFFER_2">Предложение!$G$154</definedName>
    <definedName name="pIns_PT_VTAR_C_COLDVSNA_OFFER_3">Предложение!$G$231</definedName>
    <definedName name="pIns_PT_VTAR_C_COLDVSNA_OFFER_4">Предложение!$G$296</definedName>
    <definedName name="pIns_PT_VTAR_C_COLDVSNA_OFFER_5">Предложение!$G$361</definedName>
    <definedName name="pIns_PT_VTAR_C_HOTVSNA">'ГВС. Т-подкл'!$T$63</definedName>
    <definedName name="pIns_PT_VTAR_C_HOTVSNA_OFFER_1">Предложение!$G$90</definedName>
    <definedName name="pIns_PT_VTAR_C_HOTVSNA_OFFER_2">Предложение!$G$169</definedName>
    <definedName name="pIns_PT_VTAR_C_HOTVSNA_OFFER_3">Предложение!$G$246</definedName>
    <definedName name="pIns_PT_VTAR_C_HOTVSNA_OFFER_4">Предложение!$G$311</definedName>
    <definedName name="pIns_PT_VTAR_C_HOTVSNA_OFFER_5">Предложение!$G$376</definedName>
    <definedName name="pIns_PT_VTAR_C_OFFER_1">Предложение!$G$48</definedName>
    <definedName name="pIns_PT_VTAR_C_OFFER_2">Предложение!$G$127</definedName>
    <definedName name="pIns_PT_VTAR_C_OFFER_3">Предложение!$G$204</definedName>
    <definedName name="pIns_PT_VTAR_C_OFFER_4">Предложение!$G$269</definedName>
    <definedName name="pIns_PT_VTAR_C_OFFER_5">Предложение!$G$334</definedName>
    <definedName name="pIns_PT_VTAR_C_VOTV">'ВО. Т-подкл'!$T$63</definedName>
    <definedName name="pIns_PT_VTAR_C_VOTV_OFFER_1">Предложение!$G$99</definedName>
    <definedName name="pIns_PT_VTAR_C_VOTV_OFFER_2">Предложение!$G$178</definedName>
    <definedName name="pIns_PT_VTAR_C_VOTV_OFFER_3">Предложение!$G$255</definedName>
    <definedName name="pIns_PT_VTAR_C_VOTV_OFFER_4">Предложение!$G$320</definedName>
    <definedName name="pIns_PT_VTAR_C_VOTV_OFFER_5">Предложение!$G$385</definedName>
    <definedName name="pIns_PT_VTAR_D">'ТС. Т-гор.вода'!$V$65</definedName>
    <definedName name="pIns_PT_VTAR_D_COLDVSNA">'ХВС. Т-подвоз'!$T$53</definedName>
    <definedName name="pIns_PT_VTAR_D_COLDVSNA_OFFER_1">Предложение!$G$78</definedName>
    <definedName name="pIns_PT_VTAR_D_COLDVSNA_OFFER_2">Предложение!$G$157</definedName>
    <definedName name="pIns_PT_VTAR_D_COLDVSNA_OFFER_3">Предложение!$G$234</definedName>
    <definedName name="pIns_PT_VTAR_D_COLDVSNA_OFFER_4">Предложение!$G$299</definedName>
    <definedName name="pIns_PT_VTAR_D_COLDVSNA_OFFER_5">Предложение!$G$364</definedName>
    <definedName name="pIns_PT_VTAR_D_OFFER_1">Предложение!$G$51</definedName>
    <definedName name="pIns_PT_VTAR_D_OFFER_2">Предложение!$G$130</definedName>
    <definedName name="pIns_PT_VTAR_D_OFFER_3">Предложение!$G$207</definedName>
    <definedName name="pIns_PT_VTAR_D_OFFER_4">Предложение!$G$272</definedName>
    <definedName name="pIns_PT_VTAR_D_OFFER_5">Предложение!$G$337</definedName>
    <definedName name="pIns_PT_VTAR_E_COLDVSNA">'ХВС. Т-подкл'!$T$63</definedName>
    <definedName name="pIns_PT_VTAR_E_COLDVSNA_OFFER_1">Предложение!$G$81</definedName>
    <definedName name="pIns_PT_VTAR_E_COLDVSNA_OFFER_2">Предложение!$G$160</definedName>
    <definedName name="pIns_PT_VTAR_E_COLDVSNA_OFFER_3">Предложение!$G$237</definedName>
    <definedName name="pIns_PT_VTAR_E_COLDVSNA_OFFER_4">Предложение!$G$302</definedName>
    <definedName name="pIns_PT_VTAR_E_COLDVSNA_OFFER_5">Предложение!$G$367</definedName>
    <definedName name="pIns_PT_VTAR_E1">'ТС. Т-передача ТЭ'!$T$57</definedName>
    <definedName name="pIns_PT_VTAR_E1_OFFER_1">Предложение!$G$54</definedName>
    <definedName name="pIns_PT_VTAR_E1_OFFER_2">Предложение!$G$133</definedName>
    <definedName name="pIns_PT_VTAR_E1_OFFER_3">Предложение!$G$210</definedName>
    <definedName name="pIns_PT_VTAR_E1_OFFER_4">Предложение!$G$275</definedName>
    <definedName name="pIns_PT_VTAR_E1_OFFER_5">Предложение!$G$340</definedName>
    <definedName name="pIns_PT_VTAR_E2">'ТС. Т-передача ТН'!$T$57</definedName>
    <definedName name="pIns_PT_VTAR_E2_OFFER_1">Предложение!$G$57</definedName>
    <definedName name="pIns_PT_VTAR_E2_OFFER_2">Предложение!$G$136</definedName>
    <definedName name="pIns_PT_VTAR_E2_OFFER_3">Предложение!$G$213</definedName>
    <definedName name="pIns_PT_VTAR_E2_OFFER_4">Предложение!$G$278</definedName>
    <definedName name="pIns_PT_VTAR_E2_OFFER_5">Предложение!$G$343</definedName>
    <definedName name="pIns_PT_VTAR_F">'ТС. Резерв мощности'!$T$57</definedName>
    <definedName name="pIns_PT_VTAR_F_OFFER_1">Предложение!$G$60</definedName>
    <definedName name="pIns_PT_VTAR_F_OFFER_2">Предложение!$G$139</definedName>
    <definedName name="pIns_PT_VTAR_F_OFFER_3">Предложение!$G$216</definedName>
    <definedName name="pIns_PT_VTAR_F_OFFER_4">Предложение!$G$281</definedName>
    <definedName name="pIns_PT_VTAR_F_OFFER_5">Предложение!$G$346</definedName>
    <definedName name="pIns_PT_VTAR_G">'ТС. Т-подкл'!$T$62</definedName>
    <definedName name="pIns_PT_VTAR_G_OFFER_1">Предложение!$G$63</definedName>
    <definedName name="pIns_PT_VTAR_G_OFFER_2">Предложение!$G$142</definedName>
    <definedName name="pIns_PT_VTAR_G_OFFER_3">Предложение!$G$219</definedName>
    <definedName name="pIns_PT_VTAR_G_OFFER_4">Предложение!$G$284</definedName>
    <definedName name="pIns_PT_VTAR_G_OFFER_5">Предложение!$G$349</definedName>
    <definedName name="pIns_PT_VTAR_H">'ТС. Т-подкл(инд)'!$T$56</definedName>
    <definedName name="pIns_PT_VTAR_H_OFFER_1">Предложение!$G$66</definedName>
    <definedName name="pIns_PT_VTAR_H_OFFER_2">Предложение!$G$145</definedName>
    <definedName name="pIns_PT_VTAR_H_OFFER_3">Предложение!$G$222</definedName>
    <definedName name="pIns_PT_VTAR_H_OFFER_4">Предложение!$G$287</definedName>
    <definedName name="pIns_PT_VTAR_H_OFFER_5">Предложение!$G$352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тарифов'!$AL$12:$AL$145</definedName>
    <definedName name="PT_DIFFERENTIATION_CS_ID">'Перечень тарифов'!$AF$12:$AF$145</definedName>
    <definedName name="PT_DIFFERENTIATION_IST_TE">'Перечень тарифов'!$AM$12:$AM$145</definedName>
    <definedName name="PT_DIFFERENTIATION_IST_TE_ID">'Перечень тарифов'!$AG$12:$AG$145</definedName>
    <definedName name="PT_DIFFERENTIATION_NTAR">'Перечень тарифов'!$AJ$12:$AJ$145</definedName>
    <definedName name="PT_DIFFERENTIATION_NTAR_ID">'Перечень тарифов'!$AD$12:$AD$145</definedName>
    <definedName name="PT_DIFFERENTIATION_NUM_CS">'Перечень тарифов'!$AP$12:$AP$145</definedName>
    <definedName name="PT_DIFFERENTIATION_NUM_IST_TE">'Перечень тарифов'!$AQ$12:$AQ$145</definedName>
    <definedName name="PT_DIFFERENTIATION_NUM_NTAR">'Перечень тарифов'!$AN$12:$AN$145</definedName>
    <definedName name="PT_DIFFERENTIATION_NUM_TER">'Перечень тарифов'!$AO$12:$AO$145</definedName>
    <definedName name="PT_DIFFERENTIATION_TER">'Перечень тарифов'!$AK$12:$AK$145</definedName>
    <definedName name="PT_DIFFERENTIATION_TER_ID">'Перечень тарифов'!$AE$12:$AE$145</definedName>
    <definedName name="PT_DIFFERENTIATION_VDET">'Перечень тарифов'!$AI$12:$AI$145</definedName>
    <definedName name="PT_DIFFERENTIATION_VTAR">'Перечень тарифов'!$AH$12:$AH$145</definedName>
    <definedName name="PT_DIFFERENTIATION_VTAR_ID">'Перечень тарифов'!$AC$12:$AC$145</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тарифов'!$F$71</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тарифов'!$W$144</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Предложение!$L$386</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Предложение!$L$386</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ТСО'!$DF$86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REESTR_IP!$A$2:$I$29</definedName>
    <definedName name="VD_LIST">REESTR_VED!$A$2:$B$11</definedName>
    <definedName name="VD_ID_LIST">REESTR_VED!$A$2:$A$11</definedName>
    <definedName name="VD_NAME_LIST">REESTR_VED!$B$2:$B$11</definedName>
    <definedName name="et_B_FHD20_1">et_union_hor!$127:$135</definedName>
    <definedName name="ter_51">'Список территорий'!$G$16:$I$16</definedName>
    <definedName name="ter_511">'Список территорий'!$G$19:$I$19</definedName>
    <definedName name="pt_ntar_30">'ТС. Т-ТЭ | ТСО'!$57:$70</definedName>
    <definedName name="pt_ter_30">'ТС. Т-ТЭ | ТСО'!$58:$69</definedName>
    <definedName name="pt_cs_30">'ТС. Т-ТЭ | ТСО'!$59:$68</definedName>
    <definedName name="pt_ist_te_30">'ТС. Т-ТЭ | ТСО'!$60:$67</definedName>
    <definedName name="pt_ntar_301">'ТС. Т-ТЭ | ТСО'!$71:$84</definedName>
    <definedName name="pt_ter_31">'ТС. Т-ТЭ | ТСО'!$72:$83</definedName>
    <definedName name="pt_cs_31">'ТС. Т-ТЭ | ТСО'!$73:$82</definedName>
    <definedName name="pt_ist_te_31">'ТС. Т-ТЭ | ТСО'!$74:$81</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<sst xmlns="http://schemas.openxmlformats.org/spreadsheetml/2006/main" count="15712" uniqueCount="3633">
  <si>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</si>
  <si>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</si>
  <si>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</si>
  <si>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</si>
  <si>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</si>
  <si>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</si>
  <si>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</si>
  <si>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</si>
  <si>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</si>
  <si>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</si>
  <si>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</si>
  <si>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</si>
  <si>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</si>
  <si>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</si>
  <si>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</si>
  <si>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</si>
  <si>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</si>
  <si>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</si>
  <si>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</si>
  <si>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</si>
  <si>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</si>
  <si>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</si>
  <si>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</si>
  <si>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</si>
  <si>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</si>
  <si>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</si>
  <si>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</si>
  <si>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</si>
  <si>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</si>
  <si>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</si>
  <si>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</si>
  <si>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</si>
  <si>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</si>
  <si>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</si>
  <si>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</si>
  <si>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</si>
  <si>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</si>
  <si>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</si>
  <si>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</si>
  <si>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</si>
  <si>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</si>
  <si>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08-23/674,08-23/675,08-23/676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</si>
  <si>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</si>
  <si>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</si>
  <si>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</si>
  <si>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</si>
  <si>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</si>
  <si>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</si>
  <si>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</si>
  <si>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</si>
  <si>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</si>
  <si>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</si>
  <si>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</si>
  <si>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</si>
  <si>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</si>
  <si>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</si>
  <si>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</si>
  <si>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</si>
  <si>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</si>
  <si>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</si>
  <si>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</si>
  <si>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</si>
  <si>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</si>
  <si>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</si>
  <si>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</si>
  <si>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</si>
  <si>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</si>
  <si>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</si>
  <si>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</si>
  <si>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</si>
  <si>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628484,ул Прибалтийская,53, г. 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</si>
  <si>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</si>
  <si>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</si>
  <si>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</si>
  <si>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</si>
  <si>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</si>
  <si>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</si>
  <si>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</si>
  <si>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</si>
  <si>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</si>
  <si>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</si>
  <si>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</si>
  <si>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</si>
  <si>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</si>
  <si>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</si>
  <si>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</si>
  <si>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</si>
  <si>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</si>
  <si>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</si>
  <si>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</si>
  <si>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</si>
  <si>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</si>
  <si>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</si>
  <si>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</si>
  <si>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</si>
  <si>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</si>
  <si>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</si>
  <si>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</si>
  <si>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</si>
  <si>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</si>
  <si>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</si>
  <si>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</si>
  <si>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</si>
  <si>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</si>
  <si>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</si>
  <si>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ter_51</t>
  </si>
  <si>
    <t>28</t>
  </si>
  <si>
    <t>Лангепас</t>
  </si>
  <si>
    <t>71872000</t>
  </si>
  <si>
    <t>ter_511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</si>
  <si>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</si>
  <si>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</si>
  <si>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</si>
  <si>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</si>
  <si>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</si>
  <si>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</si>
  <si>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</si>
  <si>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</si>
  <si>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</si>
  <si>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</si>
  <si>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</si>
  <si>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</si>
  <si>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</si>
  <si>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</si>
  <si>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</si>
  <si>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</si>
  <si>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</si>
  <si>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</si>
  <si>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</si>
  <si>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</si>
  <si>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</si>
  <si>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</si>
  <si>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</si>
  <si>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</si>
  <si>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</si>
  <si>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</si>
  <si>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</si>
  <si>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</si>
  <si>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</si>
  <si>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</si>
  <si>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</si>
  <si>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</si>
  <si>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</si>
  <si>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</si>
  <si>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</si>
  <si>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</si>
  <si>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</si>
  <si>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</si>
  <si>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</si>
  <si>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</si>
  <si>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</si>
  <si>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</si>
  <si>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</si>
  <si>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</si>
  <si>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</si>
  <si>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</si>
  <si>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</si>
  <si>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</si>
  <si>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</si>
  <si>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</si>
  <si>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</si>
  <si>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</si>
  <si>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</si>
  <si>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</si>
  <si>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</si>
  <si>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</si>
  <si>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</si>
  <si>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</si>
  <si>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</si>
  <si>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</si>
  <si>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от котельных по ул. Авиаторов, д.14, ул. Ноябрьская, д.6/6, ул. Октябрьская, д.12, ул. Центральная, д.60/5</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</si>
  <si>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</si>
  <si>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</si>
  <si>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</si>
  <si>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</si>
  <si>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</si>
  <si>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</si>
  <si>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</si>
  <si>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</si>
  <si>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</si>
  <si>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Тариф на тепловую энергию от котельных, расположенных по адресам: Северная промзона, д. 65, корпус 8; Северная промзона, д.14, корпус 4    (г. Лангепас)</t>
  </si>
  <si>
    <t>pt_ntar_30</t>
  </si>
  <si>
    <t>pt_ter_30</t>
  </si>
  <si>
    <t>pt_cs_30</t>
  </si>
  <si>
    <t>pt_ist_te_30</t>
  </si>
  <si>
    <t>Тариф на тепловую энергию от котельной по ул. Аганская, д.64(г.Покачи)</t>
  </si>
  <si>
    <t>pt_ntar_301</t>
  </si>
  <si>
    <t>pt_ter_31</t>
  </si>
  <si>
    <t>pt_cs_31</t>
  </si>
  <si>
    <t>pt_ist_te_31</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</si>
  <si>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</si>
  <si>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</si>
  <si>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</si>
  <si>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</si>
  <si>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</si>
  <si>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</si>
  <si>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</si>
  <si>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</si>
  <si>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</si>
  <si>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</si>
  <si>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</si>
  <si>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</si>
  <si>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</si>
  <si>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</si>
  <si>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</si>
  <si>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</si>
  <si>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</si>
  <si>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</si>
  <si>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</si>
  <si>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</si>
  <si>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</si>
  <si>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</si>
  <si>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</si>
  <si>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</si>
  <si>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</si>
  <si>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</si>
  <si>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</si>
  <si>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</si>
  <si>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</si>
  <si>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</si>
  <si>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</si>
  <si>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</si>
  <si>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</si>
  <si>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</si>
  <si>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</si>
  <si>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</si>
  <si>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</si>
  <si>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</si>
  <si>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</si>
  <si>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</si>
  <si>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</si>
  <si>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</si>
  <si>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</si>
  <si>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</si>
  <si>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</si>
  <si>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</si>
  <si>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</si>
  <si>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</si>
  <si>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</si>
  <si>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</si>
  <si>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</si>
  <si>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</si>
  <si>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</si>
  <si>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</si>
  <si>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</si>
  <si>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</si>
  <si>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</si>
  <si>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</si>
  <si>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</si>
  <si>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</si>
  <si>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</si>
  <si>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</si>
  <si>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</si>
  <si>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</si>
  <si>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</si>
  <si>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</si>
  <si>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</si>
  <si>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</si>
  <si>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</si>
  <si>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</si>
  <si>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</si>
  <si>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</si>
  <si>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</si>
  <si>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</si>
  <si>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</si>
  <si>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</si>
  <si>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</si>
  <si>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</si>
  <si>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</si>
  <si>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</si>
  <si>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</si>
  <si>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</si>
  <si>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</si>
  <si>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</si>
  <si>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</si>
  <si>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</si>
  <si>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</si>
  <si>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</si>
  <si>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</si>
  <si>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</si>
  <si>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</si>
  <si>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</si>
  <si>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</si>
  <si>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</si>
  <si>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</si>
  <si>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</si>
  <si>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</si>
  <si>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</si>
  <si>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</si>
  <si>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</si>
  <si>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</si>
  <si>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</si>
  <si>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</si>
  <si>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</si>
  <si>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</si>
  <si>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</si>
  <si>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</si>
  <si>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</si>
  <si>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</si>
  <si>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</si>
  <si>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</si>
  <si>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</si>
  <si>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</si>
  <si>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</si>
  <si>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</si>
  <si>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</si>
  <si>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</si>
  <si>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</si>
  <si>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</si>
  <si>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</si>
  <si>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</si>
  <si>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</si>
  <si>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</si>
  <si>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</si>
  <si>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</si>
  <si>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</si>
  <si>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</si>
  <si>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</si>
  <si>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</si>
  <si>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</si>
  <si>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</si>
  <si>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</si>
  <si>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</si>
  <si>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</si>
  <si>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</si>
  <si>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</si>
  <si>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</si>
  <si>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</si>
  <si>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</si>
  <si>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</si>
  <si>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</si>
  <si>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</si>
  <si>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</si>
  <si>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</si>
  <si>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</si>
  <si>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</si>
  <si>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</si>
  <si>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</si>
  <si>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</si>
  <si>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</si>
  <si>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</si>
  <si>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</si>
  <si>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</si>
  <si>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</si>
  <si>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</si>
  <si>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</si>
  <si>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</si>
  <si>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</si>
  <si>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</si>
  <si>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</si>
  <si>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</si>
  <si>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</si>
  <si>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</si>
  <si>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</si>
  <si>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</si>
  <si>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</si>
  <si>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</si>
  <si>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</si>
  <si>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</si>
  <si>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</si>
  <si>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</si>
  <si>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</si>
  <si>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</si>
  <si>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</si>
  <si>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</si>
  <si>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</si>
  <si>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</si>
  <si>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</si>
  <si>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</si>
  <si>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</si>
  <si>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</si>
  <si>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</si>
  <si>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</si>
  <si>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</si>
  <si>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</si>
  <si>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</si>
  <si>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</si>
  <si>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</si>
  <si>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</si>
  <si>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</si>
  <si>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</si>
  <si>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</si>
  <si>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</si>
  <si>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</si>
  <si>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</si>
  <si>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</si>
  <si>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</si>
  <si>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</si>
  <si>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</si>
  <si>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</si>
  <si>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</si>
  <si>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</si>
  <si>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</si>
  <si>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</si>
  <si>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</si>
  <si>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</si>
  <si>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</si>
  <si>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</si>
  <si>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</si>
  <si>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</si>
  <si>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</si>
  <si>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</si>
  <si>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</si>
  <si>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</si>
  <si>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</si>
  <si>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</si>
  <si>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</si>
  <si>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</si>
  <si>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</si>
  <si>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</si>
  <si>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</si>
  <si>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</si>
  <si>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</si>
  <si>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</si>
  <si>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</si>
  <si>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</si>
  <si>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</si>
  <si>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</si>
  <si>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</si>
  <si>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</si>
  <si>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</si>
  <si>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</si>
  <si>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</si>
  <si>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</si>
  <si>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</si>
  <si>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</si>
  <si>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</si>
  <si>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</si>
  <si>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</si>
  <si>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</si>
  <si>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</si>
  <si>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</si>
  <si>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</si>
  <si>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</si>
  <si>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</si>
  <si>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</si>
  <si>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</si>
  <si>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</si>
  <si>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</si>
  <si>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</si>
  <si>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</si>
  <si>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</si>
  <si>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</si>
  <si>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</si>
  <si>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</si>
  <si>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</si>
  <si>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</si>
  <si>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</si>
  <si>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</si>
  <si>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</si>
  <si>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</si>
  <si>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</si>
  <si>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</si>
  <si>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</si>
  <si>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</si>
  <si>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</si>
  <si>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</si>
  <si>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</si>
  <si>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</si>
  <si>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</si>
  <si>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</si>
  <si>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</si>
  <si>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</si>
  <si>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</si>
  <si>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</si>
  <si>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</si>
  <si>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</si>
  <si>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</si>
  <si>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</si>
  <si>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</si>
  <si>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тепловой сети без дополнительного преобразования на тепловых пунктах, эксплуатируемых теплоснабжающей организацией</t>
  </si>
  <si>
    <t>без дифференциации</t>
  </si>
  <si>
    <t>горячая вода в системе централизованного теплоснабжения на отопление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</si>
  <si>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</si>
  <si>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</si>
  <si>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</si>
  <si>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</si>
  <si>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</si>
  <si>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</si>
  <si>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</si>
  <si>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</si>
  <si>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</si>
  <si>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</si>
  <si>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</si>
  <si>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</si>
  <si>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</si>
  <si>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</si>
  <si>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</si>
  <si>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</si>
  <si>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</si>
  <si>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</si>
  <si>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</si>
  <si>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</si>
  <si>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</si>
  <si>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</si>
  <si>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</si>
  <si>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</si>
  <si>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</si>
  <si>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</si>
  <si>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</si>
  <si>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</si>
  <si>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</si>
  <si>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</si>
  <si>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</si>
  <si>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</si>
  <si>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</si>
  <si>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</si>
  <si>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</si>
  <si>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</si>
  <si>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</si>
  <si>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</si>
  <si>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</si>
  <si>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</si>
  <si>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</si>
  <si>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</si>
  <si>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</si>
  <si>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</si>
  <si>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</si>
  <si>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</si>
  <si>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</si>
  <si>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</si>
  <si>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</si>
  <si>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</si>
  <si>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</si>
  <si>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</si>
  <si>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</si>
  <si>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</si>
  <si>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</si>
  <si>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</si>
  <si>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</si>
  <si>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</si>
  <si>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</si>
  <si>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</si>
  <si>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</si>
  <si>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</si>
  <si>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</si>
  <si>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</si>
  <si>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</si>
  <si>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</si>
  <si>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</si>
  <si>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</si>
  <si>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</si>
  <si>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</si>
  <si>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</si>
  <si>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</si>
  <si>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</si>
  <si>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</si>
  <si>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</si>
  <si>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</si>
  <si>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</si>
  <si>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</si>
  <si>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</si>
  <si>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</si>
  <si>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</si>
  <si>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</si>
  <si>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</si>
  <si>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</si>
  <si>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</si>
  <si>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</si>
  <si>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</si>
  <si>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</si>
  <si>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</si>
  <si>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</si>
  <si>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</si>
  <si>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</si>
  <si>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</si>
  <si>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</si>
  <si>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</si>
  <si>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</si>
  <si>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</si>
  <si>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</si>
  <si>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</si>
  <si>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</si>
  <si>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</si>
  <si>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</si>
  <si>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</si>
  <si>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</si>
  <si>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</si>
  <si>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</si>
  <si>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</si>
  <si>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</si>
  <si>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</si>
  <si>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</si>
  <si>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</si>
  <si>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</si>
  <si>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</si>
  <si>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</si>
  <si>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</si>
  <si>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</si>
  <si>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</si>
  <si>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</si>
  <si>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</si>
  <si>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</si>
  <si>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</si>
  <si>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</si>
  <si>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</si>
  <si>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</si>
  <si>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</si>
  <si>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</si>
  <si>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</si>
  <si>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</si>
  <si>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</si>
  <si>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</si>
  <si>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</si>
  <si>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</si>
  <si>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</si>
  <si>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</si>
  <si>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</si>
  <si>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</si>
  <si>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</si>
  <si>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</si>
  <si>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</si>
  <si>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</si>
  <si>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</si>
  <si>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</si>
  <si>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</si>
  <si>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</si>
  <si>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</si>
  <si>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</si>
  <si>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</si>
  <si>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</si>
  <si>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</si>
  <si>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</si>
  <si>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</si>
  <si>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</si>
  <si>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</si>
  <si>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</si>
  <si>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</si>
  <si>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</si>
  <si>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</si>
  <si>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</si>
  <si>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</si>
  <si>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</si>
  <si>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</si>
  <si>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</si>
  <si>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</si>
  <si>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</si>
  <si>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</si>
  <si>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</si>
  <si>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</si>
  <si>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</si>
  <si>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</si>
  <si>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</si>
  <si>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</si>
  <si>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</si>
  <si>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</si>
  <si>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</si>
  <si>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</si>
  <si>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</si>
  <si>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</si>
  <si>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</si>
  <si>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</si>
  <si>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</si>
  <si>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</si>
  <si>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</si>
  <si>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</si>
  <si>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</si>
  <si>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</si>
  <si>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</si>
  <si>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</si>
  <si>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</si>
  <si>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</si>
  <si>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</si>
  <si>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</si>
  <si>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</si>
  <si>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</si>
  <si>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</si>
  <si>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</si>
  <si>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</si>
  <si>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</si>
  <si>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</si>
  <si>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</si>
  <si>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</si>
  <si>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</si>
  <si>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</si>
  <si>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</si>
  <si>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</si>
  <si>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</si>
  <si>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</si>
  <si>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</si>
  <si>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</si>
  <si>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</si>
  <si>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</si>
  <si>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</si>
  <si>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</si>
  <si>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</si>
  <si>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</si>
  <si>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</si>
  <si>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</si>
  <si>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</si>
  <si>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</si>
  <si>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</si>
  <si>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</si>
  <si>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</si>
  <si>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</si>
  <si>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</si>
  <si>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</si>
  <si>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</si>
  <si>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</si>
  <si>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</si>
  <si>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</si>
  <si>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</si>
  <si>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</si>
  <si>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</si>
  <si>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</si>
  <si>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</si>
  <si>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</si>
  <si>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</si>
  <si>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</si>
  <si>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</si>
  <si>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</si>
  <si>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</si>
  <si>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</si>
  <si>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</si>
  <si>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</si>
  <si>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</si>
  <si>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</si>
  <si>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</si>
  <si>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</si>
  <si>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</si>
  <si>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</si>
  <si>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</si>
  <si>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</si>
  <si>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</si>
  <si>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</si>
  <si>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</si>
  <si>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</si>
  <si>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</si>
  <si>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</si>
  <si>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</si>
  <si>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</si>
  <si>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</si>
  <si>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</si>
  <si>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</si>
  <si>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</si>
  <si>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</si>
  <si>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</si>
  <si>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</si>
  <si>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</si>
  <si>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</si>
  <si>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</si>
  <si>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</si>
  <si>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</si>
  <si>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</si>
  <si>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</si>
  <si>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</si>
  <si>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</si>
  <si>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</si>
  <si>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</si>
  <si>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</si>
  <si>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</si>
  <si>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</si>
  <si>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</si>
  <si>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</si>
  <si>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</si>
  <si>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</si>
  <si>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</si>
  <si>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</si>
  <si>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</si>
  <si>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</si>
  <si>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</si>
  <si>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</si>
  <si>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</si>
  <si>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</si>
  <si>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</si>
  <si>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</si>
  <si>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</si>
  <si>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</si>
  <si>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</si>
  <si>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</si>
  <si>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</si>
  <si>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</si>
  <si>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</si>
  <si>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</si>
  <si>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</si>
  <si>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</si>
  <si>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</si>
  <si>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</si>
  <si>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</si>
  <si>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</si>
  <si>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</si>
  <si>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</si>
  <si>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</si>
  <si>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</si>
  <si>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</si>
  <si>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</si>
  <si>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</si>
  <si>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</si>
  <si>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</si>
  <si>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</si>
  <si>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</si>
  <si>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</si>
  <si>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</si>
  <si>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</si>
  <si>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</si>
  <si>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</si>
  <si>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</si>
  <si>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</si>
  <si>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</si>
  <si>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</si>
  <si>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</si>
  <si>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</si>
  <si>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</si>
  <si>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</si>
  <si>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</si>
  <si>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</si>
  <si>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</si>
  <si>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</si>
  <si>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</si>
  <si>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</si>
  <si>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</si>
  <si>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</si>
  <si>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</si>
  <si>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</si>
  <si>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</si>
  <si>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</si>
  <si>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</si>
  <si>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</si>
  <si>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</si>
  <si>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</si>
  <si>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</si>
  <si>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</si>
  <si>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</si>
  <si>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</si>
  <si>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</si>
  <si>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</si>
  <si>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</si>
  <si>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</si>
  <si>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</si>
  <si>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</si>
  <si>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</si>
  <si>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</si>
  <si>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</si>
  <si>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</si>
  <si>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</si>
  <si>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</si>
  <si>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</si>
  <si>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</si>
  <si>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</si>
  <si>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</si>
  <si>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</si>
  <si>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</si>
  <si>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</si>
  <si>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</si>
  <si>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</si>
  <si>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</si>
  <si>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</si>
  <si>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</si>
  <si>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</si>
  <si>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</si>
  <si>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</si>
  <si>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</si>
  <si>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</si>
  <si>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</si>
  <si>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</si>
  <si>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</si>
  <si>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</si>
  <si>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</si>
  <si>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</si>
  <si>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</si>
  <si>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</si>
  <si>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</si>
  <si>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</si>
  <si>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</si>
  <si>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</si>
  <si>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</si>
  <si>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</si>
  <si>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</si>
  <si>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</si>
  <si>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</si>
  <si>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</si>
  <si>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</si>
  <si>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</si>
  <si>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</si>
  <si>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</si>
  <si>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</si>
  <si>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</si>
  <si>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</si>
  <si>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</si>
  <si>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</si>
  <si>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</si>
  <si>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</si>
  <si>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</si>
  <si>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</si>
  <si>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</si>
  <si>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</si>
  <si>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</si>
  <si>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</si>
  <si>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</si>
  <si>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</si>
  <si>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</si>
  <si>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</si>
  <si>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</si>
  <si>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</si>
  <si>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</si>
  <si>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</si>
  <si>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</si>
  <si>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</si>
  <si>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</si>
  <si>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</si>
  <si>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</si>
  <si>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</si>
  <si>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</si>
  <si>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</si>
  <si>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</si>
  <si>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</si>
  <si>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</si>
  <si>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</si>
  <si>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</si>
  <si>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</si>
  <si>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</si>
  <si>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</si>
  <si>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</si>
  <si>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</si>
  <si>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</si>
  <si>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</si>
  <si>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</si>
  <si>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</si>
  <si>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</si>
  <si>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</si>
  <si>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</si>
  <si>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</si>
  <si>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</si>
  <si>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</si>
  <si>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</si>
  <si>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</si>
  <si>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</si>
  <si>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</si>
  <si>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</si>
  <si>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</si>
  <si>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</si>
  <si>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</si>
  <si>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</si>
  <si>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</si>
  <si>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</si>
  <si>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</si>
  <si>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</si>
  <si>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</si>
  <si>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</si>
  <si>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</si>
  <si>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</si>
  <si>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</si>
  <si>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</si>
  <si>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</si>
  <si>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</si>
  <si>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</si>
  <si>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</si>
  <si>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</si>
  <si>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</si>
  <si>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</si>
  <si>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</si>
  <si>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</si>
  <si>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</si>
  <si>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</si>
  <si>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</si>
  <si>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</si>
  <si>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</si>
  <si>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</si>
  <si>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</si>
  <si>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</si>
  <si>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</si>
  <si>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</si>
  <si>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</si>
  <si>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</si>
  <si>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</si>
  <si>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</si>
  <si>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</si>
  <si>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</si>
  <si>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</si>
  <si>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</si>
  <si>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</si>
  <si>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</si>
  <si>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</si>
  <si>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</si>
  <si>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</si>
  <si>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</si>
  <si>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</si>
  <si>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</si>
  <si>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</si>
  <si>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</si>
  <si>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</si>
  <si>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</si>
  <si>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</si>
  <si>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</si>
  <si>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</si>
  <si>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</si>
  <si>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</si>
  <si>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</si>
  <si>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</si>
  <si>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</si>
  <si>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</si>
  <si>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</si>
  <si>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</si>
  <si>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</si>
  <si>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</si>
  <si>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</si>
  <si>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</si>
  <si>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</si>
  <si>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</si>
  <si>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</si>
  <si>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</si>
  <si>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</si>
  <si>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</si>
  <si>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</si>
  <si>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</si>
  <si>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</si>
  <si>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</si>
  <si>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</si>
  <si>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</si>
  <si>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</si>
  <si>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</si>
  <si>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</si>
  <si>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</si>
  <si>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</si>
  <si>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</si>
  <si>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</si>
  <si>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</si>
  <si>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</si>
  <si>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</si>
  <si>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</si>
  <si>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</si>
  <si>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</si>
  <si>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</si>
  <si>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</si>
  <si>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</si>
  <si>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</si>
  <si>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</si>
  <si>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</si>
  <si>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</si>
  <si>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</si>
  <si>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</si>
  <si>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</si>
  <si>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</si>
  <si>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</si>
  <si>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</si>
  <si>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</si>
  <si>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</si>
  <si>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</si>
  <si>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</si>
  <si>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</si>
  <si>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</si>
  <si>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</si>
  <si>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</si>
  <si>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</si>
  <si>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</si>
  <si>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</si>
  <si>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</si>
  <si>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</si>
  <si>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</si>
  <si>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</si>
  <si>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</si>
  <si>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</si>
  <si>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</si>
  <si>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</si>
  <si>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</si>
  <si>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</si>
  <si>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</si>
  <si>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</si>
  <si>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</si>
  <si>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</si>
  <si>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</si>
  <si>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</si>
  <si>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</si>
  <si>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</si>
  <si>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</si>
  <si>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</si>
  <si>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</si>
  <si>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</si>
  <si>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</si>
  <si>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</si>
  <si>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</si>
  <si>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</si>
  <si>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</si>
  <si>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</si>
  <si>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</si>
  <si>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</si>
  <si>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</si>
  <si>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</si>
  <si>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</si>
  <si>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</si>
  <si>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</si>
  <si>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</si>
  <si>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</si>
  <si>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</si>
  <si>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</si>
  <si>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</si>
  <si>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</si>
  <si>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</si>
  <si>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</si>
  <si>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</si>
  <si>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</si>
  <si>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</si>
  <si>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</si>
  <si>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</si>
  <si>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</si>
  <si>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</si>
  <si>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</si>
  <si>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</si>
  <si>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</si>
  <si>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</si>
  <si>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</si>
  <si>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</si>
  <si>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</si>
  <si>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</si>
  <si>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</si>
  <si>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</si>
  <si>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</si>
  <si>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</si>
  <si>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</si>
  <si>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</si>
  <si>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</si>
  <si>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</si>
  <si>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</si>
  <si>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</si>
  <si>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</si>
  <si>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</si>
  <si>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</si>
  <si>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</si>
  <si>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</si>
  <si>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</si>
  <si>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</si>
  <si>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</si>
  <si>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</si>
  <si>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</si>
  <si>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</si>
  <si>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</si>
  <si>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</si>
  <si>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</si>
  <si>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</si>
  <si>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</si>
  <si>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</si>
  <si>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</si>
  <si>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</si>
  <si>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</si>
  <si>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</si>
  <si>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</si>
  <si>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</si>
  <si>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</si>
  <si>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</si>
  <si>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</si>
  <si>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</si>
  <si>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</si>
  <si>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</si>
  <si>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</si>
  <si>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</si>
  <si>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</si>
  <si>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</si>
  <si>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</si>
  <si>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</si>
  <si>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</si>
  <si>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</si>
  <si>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</si>
  <si>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</si>
  <si>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</si>
  <si>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</si>
  <si>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</si>
  <si>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</si>
  <si>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</si>
  <si>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</si>
  <si>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</si>
  <si>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</si>
  <si>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</si>
  <si>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</si>
  <si>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</si>
  <si>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</si>
  <si>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</si>
  <si>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</si>
  <si>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</si>
  <si>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</si>
  <si>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</si>
  <si>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</si>
  <si>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</si>
  <si>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</si>
  <si>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</si>
  <si>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https://portal.eias.ru/Portal/DownloadPage.aspx?type=12&amp;guid=5e15faf7-3b9e-414d-8668-14996dc9eb46</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</si>
  <si>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</si>
  <si>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</si>
  <si>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</si>
  <si>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t>
  </si>
  <si>
    <t>https://concesskom.ru/territorii-deyatelnosti/kogalym/zakupki-2015/</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</si>
  <si>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</si>
  <si>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Официальный сайт ООО "КонцессКом"</t>
  </si>
  <si>
    <t xml:space="preserve">План закупок </t>
  </si>
  <si>
    <t>Закупки</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</si>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</sst>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1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6"/>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43" fillId="37" borderId="13" xfId="0" applyFont="1" applyFill="1" applyBorder="1" applyNumberFormat="1">
      <alignment horizontal="center" vertical="top"/>
    </xf>
    <xf numFmtId="49" fontId="39" fillId="37" borderId="15" xfId="0" applyFont="1" applyFill="1" applyBorder="1" applyNumberFormat="1">
      <alignment horizontal="left" vertical="center"/>
    </xf>
    <xf numFmtId="49" fontId="27" fillId="39" borderId="12" xfId="0" applyFont="1" applyFill="1" applyBorder="1" applyNumberFormat="1">
      <alignment horizontal="left" vertical="center" wrapText="1"/>
      <protection locked="0"/>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0" fillId="40" borderId="12" xfId="0" applyFont="1" applyFill="1" applyBorder="1">
      <alignment horizontal="left" vertical="center" wrapText="1"/>
      <protection locked="0"/>
    </xf>
    <xf numFmtId="49" fontId="0" fillId="40" borderId="12" xfId="0" applyFont="1" applyFill="1" applyBorder="1" applyNumberFormat="1">
      <alignment horizontal="left" vertical="center" wrapText="1"/>
      <protection locked="0"/>
    </xf>
    <xf numFmtId="0" fontId="0" fillId="40" borderId="12" xfId="0" applyFont="1" applyFill="1" applyBorder="1">
      <alignment horizontal="left" vertical="center" wrapText="1"/>
      <protection locked="0"/>
    </xf>
    <xf numFmtId="49" fontId="0" fillId="40"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5e15faf7-3b9e-414d-8668-14996dc9eb46"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concesskom.ru/territorii-deyatelnosti/kogalym/zakupki-2015/"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A3F8E-C2F5-37FC-2A51-0.41F82C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10" width="5.421875" customWidth="1"/>
    <col min="2" max="2" style="2710" width="9.140625" customWidth="1"/>
    <col min="3" max="3" style="2710" width="16.421875" customWidth="1"/>
    <col min="4" max="25" style="2710" width="6.28125" customWidth="1"/>
    <col min="26" max="28" style="2710"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19826-2BE5-8F0D-F9A7-0.4D9AF10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412</v>
      </c>
      <c r="F4" s="2242"/>
      <c r="G4" s="2243"/>
      <c r="H4" s="2243"/>
      <c r="I4" s="2244"/>
      <c r="J4" s="495"/>
      <c r="K4" s="457"/>
      <c r="L4" s="457"/>
      <c r="W4" s="451">
        <v>22</v>
      </c>
    </row>
    <row s="1639" customFormat="1" customHeight="1" ht="18">
      <c r="A5" s="763"/>
      <c r="D5" s="826"/>
      <c r="E5" s="2218" t="str">
        <f>IF(org=0,"Не определено",org)</f>
        <v>ООО "Концессионная Коммунальная Компания"</v>
      </c>
      <c r="F5" s="2218"/>
      <c r="G5" s="2219"/>
      <c r="H5" s="2219"/>
      <c r="I5" s="2220"/>
      <c r="J5" s="495"/>
      <c r="K5" s="457"/>
      <c r="L5" s="457"/>
      <c r="M5" s="511"/>
      <c r="W5" s="762">
        <v>17</v>
      </c>
    </row>
    <row s="1616" customFormat="1" customHeight="1" ht="11.25">
      <c r="A6" s="483"/>
      <c r="D6" s="490"/>
      <c r="E6" s="485"/>
      <c r="F6" s="485"/>
      <c r="G6" s="488"/>
      <c r="H6" s="488"/>
      <c r="I6" s="489"/>
      <c r="J6" s="489"/>
      <c r="K6" s="756"/>
      <c r="L6" s="489"/>
      <c r="W6" s="484">
        <v>11</v>
      </c>
    </row>
    <row customHeight="1" ht="15">
      <c r="D7" s="454"/>
      <c r="E7" s="2212" t="s">
        <v>324</v>
      </c>
      <c r="F7" s="2212"/>
      <c r="G7" s="2213"/>
      <c r="H7" s="2213"/>
      <c r="I7" s="2213"/>
      <c r="J7" s="2213"/>
      <c r="K7" s="2213"/>
      <c r="L7" s="2227" t="s">
        <v>325</v>
      </c>
      <c r="W7" s="451">
        <v>14</v>
      </c>
    </row>
    <row customHeight="1" ht="48">
      <c r="D8" s="454"/>
      <c r="E8" s="477" t="s">
        <v>88</v>
      </c>
      <c r="F8" s="827"/>
      <c r="G8" s="469" t="s">
        <v>86</v>
      </c>
      <c r="H8" s="469" t="s">
        <v>87</v>
      </c>
      <c r="I8" s="418" t="s">
        <v>85</v>
      </c>
      <c r="J8" s="418" t="s">
        <v>413</v>
      </c>
      <c r="K8" s="418" t="s">
        <v>414</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415</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28</v>
      </c>
      <c r="L12" s="2245"/>
      <c r="M12" s="515"/>
      <c r="N12" s="515"/>
      <c r="O12" s="515"/>
      <c r="P12" s="520" t="s">
        <v>416</v>
      </c>
      <c r="Q12" s="520" t="s">
        <v>417</v>
      </c>
      <c r="R12" s="521" t="s">
        <v>418</v>
      </c>
      <c r="S12" s="515" t="s">
        <v>419</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25">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5">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5">
      <c r="W16" s="451">
        <v>14</v>
      </c>
    </row>
    <row customHeight="1" ht="15">
      <c r="W17" s="451">
        <v>14</v>
      </c>
    </row>
    <row customHeight="1" ht="15">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7F31C-358A-4ED1-C4F9-0.F3616F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427</v>
      </c>
      <c r="M6" s="541"/>
      <c r="P6" s="2261">
        <v>1</v>
      </c>
      <c r="Q6" s="1309"/>
      <c r="R6" s="360"/>
      <c r="S6" s="1313">
        <f>$I6</f>
      </c>
      <c r="T6" s="289" t="s">
        <v>428</v>
      </c>
      <c r="U6" s="304"/>
      <c r="V6" s="2249"/>
      <c r="W6" s="2250"/>
      <c r="X6" s="2250"/>
      <c r="Y6" s="2250"/>
      <c r="Z6" s="2250"/>
      <c r="AA6" s="2250"/>
      <c r="AB6" s="2250"/>
      <c r="AC6" s="2251"/>
      <c r="AD6" s="2249"/>
      <c r="AE6" s="2250"/>
      <c r="AF6" s="2250"/>
      <c r="AG6" s="2250"/>
      <c r="AH6" s="2250"/>
      <c r="AI6" s="2250"/>
      <c r="AJ6" s="2250"/>
      <c r="AK6" s="2250"/>
      <c r="AL6" s="2251"/>
      <c r="AM6" s="1262" t="s">
        <v>429</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430</v>
      </c>
      <c r="M7" s="541"/>
      <c r="N7" s="1370"/>
      <c r="P7" s="2261"/>
      <c r="Q7" s="2261">
        <v>1</v>
      </c>
      <c r="R7" s="361"/>
      <c r="S7" s="1313">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433</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434</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435</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436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437</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438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439</v>
      </c>
      <c r="P22" s="1366"/>
      <c r="Q22" s="1375"/>
      <c r="R22" s="1375"/>
      <c r="S22" s="733"/>
      <c r="T22" s="1164" t="s">
        <v>440</v>
      </c>
      <c r="AA22" s="190" t="s">
        <v>441</v>
      </c>
      <c r="AC22" s="190" t="s">
        <v>442</v>
      </c>
      <c r="AD22" s="1164" t="s">
        <v>440</v>
      </c>
      <c r="AI22" s="190" t="s">
        <v>443</v>
      </c>
      <c r="AK22" s="190" t="s">
        <v>442</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330"/>
      <c r="AM34" s="284"/>
      <c r="AN34" s="372"/>
      <c r="AO34" s="372"/>
      <c r="AP34" s="372"/>
      <c r="AQ34" s="372"/>
      <c r="AR34" s="372"/>
      <c r="AS34" s="422">
        <v>0</v>
      </c>
    </row>
    <row s="1857" customFormat="1" customHeight="1" ht="18.7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448</v>
      </c>
      <c r="AD36" s="330"/>
      <c r="AE36" s="330"/>
      <c r="AF36" s="330"/>
      <c r="AG36" s="330"/>
      <c r="AH36" s="330"/>
      <c r="AI36" s="330"/>
      <c r="AJ36" s="330"/>
      <c r="AK36" s="282" t="s">
        <v>448</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159">
        <v>14</v>
      </c>
    </row>
    <row customHeight="1" ht="15">
      <c r="Q39" s="380"/>
      <c r="R39" s="380"/>
      <c r="S39" s="2277" t="s">
        <v>88</v>
      </c>
      <c r="T39" s="2213" t="s">
        <v>449</v>
      </c>
      <c r="U39" s="305"/>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159">
        <v>14</v>
      </c>
    </row>
    <row customHeight="1" ht="36">
      <c r="Q40" s="380"/>
      <c r="R40" s="380"/>
      <c r="S40" s="2277"/>
      <c r="T40" s="2213"/>
      <c r="U40" s="1035"/>
      <c r="V40" s="2264" t="s">
        <v>454</v>
      </c>
      <c r="W40" s="2614" t="s">
        <v>455</v>
      </c>
      <c r="X40" s="2266" t="s">
        <v>456</v>
      </c>
      <c r="Y40" s="2267"/>
      <c r="Z40" s="2266" t="s">
        <v>457</v>
      </c>
      <c r="AA40" s="2273"/>
      <c r="AB40" s="2267"/>
      <c r="AC40" s="2282"/>
      <c r="AD40" s="2264" t="s">
        <v>454</v>
      </c>
      <c r="AE40" s="2287" t="s">
        <v>455</v>
      </c>
      <c r="AF40" s="2266" t="s">
        <v>456</v>
      </c>
      <c r="AG40" s="2267"/>
      <c r="AH40" s="2266" t="s">
        <v>457</v>
      </c>
      <c r="AI40" s="2273"/>
      <c r="AJ40" s="2267"/>
      <c r="AK40" s="2282"/>
      <c r="AL40" s="2285"/>
      <c r="AM40" s="2131"/>
      <c r="AS40" s="1159">
        <v>34</v>
      </c>
    </row>
    <row customHeight="1" ht="36">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Q41" s="380"/>
      <c r="R41" s="380"/>
      <c r="S41" s="2277"/>
      <c r="T41" s="2213"/>
      <c r="U41" s="306"/>
      <c r="V41" s="2265"/>
      <c r="W41" s="2288"/>
      <c r="X41" s="1226" t="s">
        <v>465</v>
      </c>
      <c r="Y41" s="1226" t="s">
        <v>466</v>
      </c>
      <c r="Z41" s="1225" t="s">
        <v>467</v>
      </c>
      <c r="AA41" s="2274" t="s">
        <v>468</v>
      </c>
      <c r="AB41" s="2275"/>
      <c r="AC41" s="2283"/>
      <c r="AD41" s="2265"/>
      <c r="AE41" s="2288"/>
      <c r="AF41" s="1226" t="s">
        <v>465</v>
      </c>
      <c r="AG41" s="1226" t="s">
        <v>466</v>
      </c>
      <c r="AH41" s="1317" t="s">
        <v>467</v>
      </c>
      <c r="AI41" s="2274" t="s">
        <v>468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165</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165</v>
      </c>
      <c r="B44" s="1367" t="s">
        <v>166</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504"/>
      <c r="AP44" s="504" t="str">
        <f>IF(T44="","",T44)</f>
        <v>Территория действия тарифа</v>
      </c>
      <c r="AQ44" s="504"/>
      <c r="AR44" s="504"/>
      <c r="AS44" s="1159">
        <v>23</v>
      </c>
    </row>
    <row customHeight="1" ht="24">
      <c r="A45" s="1367" t="s">
        <v>165</v>
      </c>
      <c r="B45" s="1367" t="s">
        <v>166</v>
      </c>
      <c r="C45" s="1367" t="s">
        <v>167</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504"/>
      <c r="AP45" s="504" t="str">
        <f>IF(T45="","",T45)</f>
        <v>Наименование системы теплоснабжения </v>
      </c>
      <c r="AQ45" s="504"/>
      <c r="AR45" s="504"/>
      <c r="AS45" s="1159">
        <v>23</v>
      </c>
    </row>
    <row customHeight="1" ht="24">
      <c r="A46" s="1367" t="s">
        <v>165</v>
      </c>
      <c r="B46" s="1367" t="s">
        <v>166</v>
      </c>
      <c r="C46" s="1367" t="s">
        <v>167</v>
      </c>
      <c r="D46" s="1367" t="s">
        <v>168</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504"/>
      <c r="AP46" s="504" t="str">
        <f>IF(T46="","",T46)</f>
        <v>Источник тепловой энергии  </v>
      </c>
      <c r="AQ46" s="504"/>
      <c r="AR46" s="504"/>
      <c r="AS46" s="1159">
        <v>23</v>
      </c>
    </row>
    <row customHeight="1" ht="49.5">
      <c r="A47" s="1367" t="s">
        <v>165</v>
      </c>
      <c r="B47" s="1367" t="s">
        <v>166</v>
      </c>
      <c r="C47" s="1367" t="s">
        <v>167</v>
      </c>
      <c r="D47" s="1367" t="s">
        <v>168</v>
      </c>
      <c r="E47" s="2263"/>
      <c r="F47" s="2263"/>
      <c r="G47" s="2263"/>
      <c r="H47" s="2263"/>
      <c r="I47" s="2260" t="str">
        <f>S46&amp;".1"</f>
        <v>....1</v>
      </c>
      <c r="J47" s="1367"/>
      <c r="K47" s="1367"/>
      <c r="L47" s="1368" t="s">
        <v>427</v>
      </c>
      <c r="P47" s="2261">
        <v>1</v>
      </c>
      <c r="Q47" s="1224"/>
      <c r="R47" s="360"/>
      <c r="S47" s="1228" t="str">
        <f>$I47</f>
        <v>....1</v>
      </c>
      <c r="T47" s="289" t="s">
        <v>428</v>
      </c>
      <c r="U47" s="304"/>
      <c r="V47" s="2249"/>
      <c r="W47" s="2250"/>
      <c r="X47" s="2250"/>
      <c r="Y47" s="2250"/>
      <c r="Z47" s="2250"/>
      <c r="AA47" s="2250"/>
      <c r="AB47" s="2250"/>
      <c r="AC47" s="2251"/>
      <c r="AD47" s="2249"/>
      <c r="AE47" s="2250"/>
      <c r="AF47" s="2250"/>
      <c r="AG47" s="2250"/>
      <c r="AH47" s="2250"/>
      <c r="AI47" s="2250"/>
      <c r="AJ47" s="2250"/>
      <c r="AK47" s="2250"/>
      <c r="AL47" s="2251"/>
      <c r="AM47" s="1262" t="s">
        <v>429</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165</v>
      </c>
      <c r="B48" s="1367" t="s">
        <v>166</v>
      </c>
      <c r="C48" s="1367" t="s">
        <v>167</v>
      </c>
      <c r="D48" s="1367" t="s">
        <v>168</v>
      </c>
      <c r="E48" s="2263"/>
      <c r="F48" s="2263"/>
      <c r="G48" s="2263"/>
      <c r="H48" s="2263"/>
      <c r="I48" s="2290"/>
      <c r="J48" s="2260" t="str">
        <f>I47&amp;".1"</f>
        <v>....1.1</v>
      </c>
      <c r="K48" s="1367"/>
      <c r="L48" s="1368" t="s">
        <v>430</v>
      </c>
      <c r="P48" s="2261"/>
      <c r="Q48" s="2261">
        <v>1</v>
      </c>
      <c r="R48" s="361"/>
      <c r="S48" s="1228" t="str">
        <f>$J48</f>
        <v>....1.1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504"/>
      <c r="AP48" s="504" t="str">
        <f>IF(T48="","",T48)</f>
        <v>Группа потребителей</v>
      </c>
      <c r="AQ48" s="504"/>
      <c r="AR48" s="504"/>
      <c r="AS48" s="1159">
        <v>23</v>
      </c>
    </row>
    <row customHeight="1" ht="24">
      <c r="A49" s="1367" t="s">
        <v>165</v>
      </c>
      <c r="B49" s="1367" t="s">
        <v>166</v>
      </c>
      <c r="C49" s="1367" t="s">
        <v>167</v>
      </c>
      <c r="D49" s="1367" t="s">
        <v>168</v>
      </c>
      <c r="E49" s="2263"/>
      <c r="F49" s="2263"/>
      <c r="G49" s="2263"/>
      <c r="H49" s="2263"/>
      <c r="I49" s="2290"/>
      <c r="J49" s="2290"/>
      <c r="K49" s="2260" t="str">
        <f>J48&amp;".1"</f>
        <v>....1.1.1</v>
      </c>
      <c r="L49" s="1368" t="s">
        <v>433</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434</v>
      </c>
      <c r="AN49" s="515">
        <f>STRCHECKDATE(V50:AL50)</f>
      </c>
      <c r="AO49" s="504"/>
      <c r="AP49" s="504" t="str">
        <f>IF(T49="","",T49)</f>
        <v/>
      </c>
      <c r="AQ49" s="504"/>
      <c r="AR49" s="504"/>
      <c r="AS49" s="1159">
        <v>23</v>
      </c>
    </row>
    <row customHeight="1" ht="0.75">
      <c r="A50" s="1367" t="s">
        <v>165</v>
      </c>
      <c r="B50" s="1367" t="s">
        <v>166</v>
      </c>
      <c r="C50" s="1367" t="s">
        <v>167</v>
      </c>
      <c r="D50" s="1367" t="s">
        <v>168</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165</v>
      </c>
      <c r="B51" s="1367" t="s">
        <v>166</v>
      </c>
      <c r="C51" s="1367" t="s">
        <v>167</v>
      </c>
      <c r="D51" s="1367" t="s">
        <v>168</v>
      </c>
      <c r="E51" s="2263"/>
      <c r="F51" s="2263"/>
      <c r="G51" s="2263"/>
      <c r="H51" s="2263"/>
      <c r="I51" s="2290"/>
      <c r="J51" s="2260"/>
      <c r="K51" s="1367"/>
      <c r="L51" s="1368"/>
      <c r="P51" s="2261"/>
      <c r="Q51" s="2261"/>
      <c r="R51" s="360"/>
      <c r="S51" s="1282"/>
      <c r="T51" s="292" t="s">
        <v>435</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165</v>
      </c>
      <c r="B52" s="1367" t="s">
        <v>166</v>
      </c>
      <c r="C52" s="1367" t="s">
        <v>167</v>
      </c>
      <c r="D52" s="1367" t="s">
        <v>168</v>
      </c>
      <c r="E52" s="2263"/>
      <c r="F52" s="2263"/>
      <c r="G52" s="2263"/>
      <c r="H52" s="2263"/>
      <c r="I52" s="2260"/>
      <c r="J52" s="1367"/>
      <c r="K52" s="1367"/>
      <c r="L52" s="1368"/>
      <c r="P52" s="2261"/>
      <c r="Q52" s="1224"/>
      <c r="R52" s="360"/>
      <c r="S52" s="1282"/>
      <c r="T52" s="291" t="s">
        <v>436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5">
      <c r="A53" s="1367" t="s">
        <v>165</v>
      </c>
      <c r="B53" s="1367" t="s">
        <v>166</v>
      </c>
      <c r="C53" s="1367" t="s">
        <v>167</v>
      </c>
      <c r="D53" s="1367" t="s">
        <v>168</v>
      </c>
      <c r="E53" s="2263"/>
      <c r="F53" s="2263"/>
      <c r="G53" s="2263"/>
      <c r="H53" s="2262"/>
      <c r="I53" s="1367"/>
      <c r="J53" s="1367"/>
      <c r="K53" s="1367"/>
      <c r="L53" s="1368"/>
      <c r="M53" s="1369"/>
      <c r="N53" s="1369"/>
      <c r="O53" s="541"/>
      <c r="P53" s="364"/>
      <c r="Q53" s="379"/>
      <c r="R53" s="359"/>
      <c r="S53" s="1282"/>
      <c r="T53" s="369" t="s">
        <v>437</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0.75">
      <c r="A54" s="1347" t="s">
        <v>165</v>
      </c>
      <c r="B54" s="1347" t="s">
        <v>166</v>
      </c>
      <c r="C54" s="1347" t="s">
        <v>167</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165</v>
      </c>
      <c r="B55" s="1347" t="s">
        <v>166</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165</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5">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5">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E7E51-C775-E8A8-9522-0.0914A2DE}" mc:Ignorable="x14ac xr xr2 xr3">
  <sheetPr>
    <tabColor theme="6" tint="0.4"/>
  </sheetPr>
  <dimension ref="A1:DM93"/>
  <sheetViews>
    <sheetView topLeftCell="P25" showGridLines="0" zoomScale="90" workbookViewId="0" tabSelected="1">
      <selection activeCell="AD71" sqref="AD71:DF7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109" max="109" style="68" width="10.57421875" hidden="1"/>
    <col min="110" max="110" style="1639" width="4.00390625" customWidth="1"/>
    <col min="111" max="111" style="1639" width="115.00390625" customWidth="1"/>
    <col min="112" max="116" style="1646" width="10.00390625" customWidth="1"/>
    <col min="117" max="117" style="1639" width="10.57421875" hidden="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2682"/>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2248"/>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2683"/>
      <c r="DF2" s="2248"/>
      <c r="DG2" s="1262" t="s">
        <v>420</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2248"/>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2683"/>
      <c r="DF3" s="2248"/>
      <c r="DG3" s="1262" t="s">
        <v>422</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2248"/>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2683"/>
      <c r="DF4" s="2248"/>
      <c r="DG4" s="1262" t="s">
        <v>424</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2248"/>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2683"/>
      <c r="DF5" s="2248"/>
      <c r="DG5" s="1262" t="s">
        <v>426</v>
      </c>
      <c r="DI5" s="504"/>
      <c r="DJ5" s="504" t="str">
        <f>IF(T5="","",T5)</f>
        <v>Источник тепловой энергии  </v>
      </c>
      <c r="DK5" s="504"/>
      <c r="DL5" s="504"/>
      <c r="DM5" s="1159">
        <v>0</v>
      </c>
    </row>
    <row customHeight="1" ht="47.25" hidden="1">
      <c r="A6" s="1367"/>
      <c r="B6" s="1367"/>
      <c r="C6" s="1367"/>
      <c r="D6" s="1367"/>
      <c r="E6" s="2263"/>
      <c r="F6" s="2263"/>
      <c r="G6" s="2263"/>
      <c r="H6" s="2263"/>
      <c r="I6" s="2260">
        <f>S5&amp;".1"</f>
      </c>
      <c r="J6" s="1367"/>
      <c r="K6" s="1367"/>
      <c r="L6" s="1368" t="s">
        <v>427</v>
      </c>
      <c r="M6" s="541"/>
      <c r="P6" s="2261">
        <v>1</v>
      </c>
      <c r="Q6" s="1335"/>
      <c r="R6" s="360"/>
      <c r="S6" s="1340">
        <f>$I6</f>
      </c>
      <c r="T6" s="289" t="s">
        <v>428</v>
      </c>
      <c r="U6" s="304"/>
      <c r="V6" s="2249"/>
      <c r="W6" s="2250"/>
      <c r="X6" s="2250"/>
      <c r="Y6" s="2250"/>
      <c r="Z6" s="2250"/>
      <c r="AA6" s="2250"/>
      <c r="AB6" s="2250"/>
      <c r="AC6" s="2251"/>
      <c r="AD6" s="2249"/>
      <c r="AE6" s="2250"/>
      <c r="AF6" s="2250"/>
      <c r="AG6" s="2250"/>
      <c r="AH6" s="2250"/>
      <c r="AI6" s="2250"/>
      <c r="AJ6" s="2250"/>
      <c r="AK6" s="2250"/>
      <c r="AL6" s="2249"/>
      <c r="AM6" s="2250"/>
      <c r="AN6" s="2250"/>
      <c r="AO6" s="2250"/>
      <c r="AP6" s="2250"/>
      <c r="AQ6" s="2250"/>
      <c r="AR6" s="2250"/>
      <c r="AS6" s="2251"/>
      <c r="AT6" s="2249"/>
      <c r="AU6" s="2250"/>
      <c r="AV6" s="2250"/>
      <c r="AW6" s="2250"/>
      <c r="AX6" s="2250"/>
      <c r="AY6" s="2250"/>
      <c r="AZ6" s="2250"/>
      <c r="BA6" s="2251"/>
      <c r="BB6" s="2249"/>
      <c r="BC6" s="2250"/>
      <c r="BD6" s="2250"/>
      <c r="BE6" s="2250"/>
      <c r="BF6" s="2250"/>
      <c r="BG6" s="2250"/>
      <c r="BH6" s="2250"/>
      <c r="BI6" s="2251"/>
      <c r="BJ6" s="2249"/>
      <c r="BK6" s="2250"/>
      <c r="BL6" s="2250"/>
      <c r="BM6" s="2250"/>
      <c r="BN6" s="2250"/>
      <c r="BO6" s="2250"/>
      <c r="BP6" s="2250"/>
      <c r="BQ6" s="2251"/>
      <c r="BR6" s="2249"/>
      <c r="BS6" s="2250"/>
      <c r="BT6" s="2250"/>
      <c r="BU6" s="2250"/>
      <c r="BV6" s="2250"/>
      <c r="BW6" s="2250"/>
      <c r="BX6" s="2250"/>
      <c r="BY6" s="2251"/>
      <c r="BZ6" s="2249"/>
      <c r="CA6" s="2250"/>
      <c r="CB6" s="2250"/>
      <c r="CC6" s="2250"/>
      <c r="CD6" s="2250"/>
      <c r="CE6" s="2250"/>
      <c r="CF6" s="2250"/>
      <c r="CG6" s="2251"/>
      <c r="CH6" s="2249"/>
      <c r="CI6" s="2250"/>
      <c r="CJ6" s="2250"/>
      <c r="CK6" s="2250"/>
      <c r="CL6" s="2250"/>
      <c r="CM6" s="2250"/>
      <c r="CN6" s="2250"/>
      <c r="CO6" s="2251"/>
      <c r="CP6" s="2249"/>
      <c r="CQ6" s="2250"/>
      <c r="CR6" s="2250"/>
      <c r="CS6" s="2250"/>
      <c r="CT6" s="2250"/>
      <c r="CU6" s="2250"/>
      <c r="CV6" s="2250"/>
      <c r="CW6" s="2251"/>
      <c r="CX6" s="2249"/>
      <c r="CY6" s="2250"/>
      <c r="CZ6" s="2250"/>
      <c r="DA6" s="2250"/>
      <c r="DB6" s="2250"/>
      <c r="DC6" s="2250"/>
      <c r="DD6" s="2250"/>
      <c r="DE6" s="2684"/>
      <c r="DF6" s="2251"/>
      <c r="DG6" s="1262" t="s">
        <v>429</v>
      </c>
      <c r="DI6" s="504"/>
      <c r="DJ6" s="504" t="str">
        <f>IF(T6="","",T6)</f>
        <v>Схема подключения теплопотребляющей установки к коллектору источника тепловой энергии</v>
      </c>
      <c r="DK6" s="504"/>
      <c r="DL6" s="504"/>
      <c r="DM6" s="1159">
        <v>0</v>
      </c>
    </row>
    <row customHeight="1" ht="21" hidden="1">
      <c r="A7" s="1367"/>
      <c r="B7" s="1367"/>
      <c r="C7" s="1367"/>
      <c r="D7" s="1367"/>
      <c r="E7" s="2263"/>
      <c r="F7" s="2263"/>
      <c r="G7" s="2263"/>
      <c r="H7" s="2263"/>
      <c r="I7" s="2290"/>
      <c r="J7" s="2260">
        <f>I6&amp;".1"</f>
      </c>
      <c r="K7" s="1367"/>
      <c r="L7" s="1368" t="s">
        <v>430</v>
      </c>
      <c r="M7" s="541"/>
      <c r="N7" s="1370"/>
      <c r="P7" s="2261"/>
      <c r="Q7" s="2261">
        <v>1</v>
      </c>
      <c r="R7" s="361"/>
      <c r="S7" s="1340">
        <f>$J7</f>
      </c>
      <c r="T7" s="290" t="s">
        <v>431</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2251"/>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2684"/>
      <c r="DF7" s="2251"/>
      <c r="DG7" s="1262" t="s">
        <v>432</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433</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755"/>
      <c r="AM8" s="329"/>
      <c r="AN8" s="755"/>
      <c r="AO8" s="1261"/>
      <c r="AP8" s="2606"/>
      <c r="AQ8" s="2111" t="s">
        <v>66</v>
      </c>
      <c r="AR8" s="2606"/>
      <c r="AS8" s="2111" t="s">
        <v>66</v>
      </c>
      <c r="AT8" s="755"/>
      <c r="AU8" s="329"/>
      <c r="AV8" s="755"/>
      <c r="AW8" s="1261"/>
      <c r="AX8" s="2606"/>
      <c r="AY8" s="2111" t="s">
        <v>66</v>
      </c>
      <c r="AZ8" s="2606"/>
      <c r="BA8" s="2111" t="s">
        <v>66</v>
      </c>
      <c r="BB8" s="755"/>
      <c r="BC8" s="329"/>
      <c r="BD8" s="755"/>
      <c r="BE8" s="1261"/>
      <c r="BF8" s="2606"/>
      <c r="BG8" s="2111" t="s">
        <v>66</v>
      </c>
      <c r="BH8" s="2606"/>
      <c r="BI8" s="2111" t="s">
        <v>66</v>
      </c>
      <c r="BJ8" s="755"/>
      <c r="BK8" s="329"/>
      <c r="BL8" s="755"/>
      <c r="BM8" s="1261"/>
      <c r="BN8" s="2606"/>
      <c r="BO8" s="2111" t="s">
        <v>66</v>
      </c>
      <c r="BP8" s="2606"/>
      <c r="BQ8" s="2111" t="s">
        <v>66</v>
      </c>
      <c r="BR8" s="755"/>
      <c r="BS8" s="329"/>
      <c r="BT8" s="755"/>
      <c r="BU8" s="1261"/>
      <c r="BV8" s="2606"/>
      <c r="BW8" s="2111" t="s">
        <v>66</v>
      </c>
      <c r="BX8" s="2606"/>
      <c r="BY8" s="2111" t="s">
        <v>66</v>
      </c>
      <c r="BZ8" s="755"/>
      <c r="CA8" s="329"/>
      <c r="CB8" s="755"/>
      <c r="CC8" s="1261"/>
      <c r="CD8" s="2606"/>
      <c r="CE8" s="2111" t="s">
        <v>66</v>
      </c>
      <c r="CF8" s="2606"/>
      <c r="CG8" s="2111" t="s">
        <v>66</v>
      </c>
      <c r="CH8" s="755"/>
      <c r="CI8" s="329"/>
      <c r="CJ8" s="755"/>
      <c r="CK8" s="1261"/>
      <c r="CL8" s="2606"/>
      <c r="CM8" s="2111" t="s">
        <v>66</v>
      </c>
      <c r="CN8" s="2606"/>
      <c r="CO8" s="2111" t="s">
        <v>66</v>
      </c>
      <c r="CP8" s="755"/>
      <c r="CQ8" s="329"/>
      <c r="CR8" s="755"/>
      <c r="CS8" s="1261"/>
      <c r="CT8" s="2606"/>
      <c r="CU8" s="2111" t="s">
        <v>66</v>
      </c>
      <c r="CV8" s="2606"/>
      <c r="CW8" s="2111" t="s">
        <v>66</v>
      </c>
      <c r="CX8" s="755"/>
      <c r="CY8" s="329"/>
      <c r="CZ8" s="755"/>
      <c r="DA8" s="1261"/>
      <c r="DB8" s="2606"/>
      <c r="DC8" s="2111" t="s">
        <v>66</v>
      </c>
      <c r="DD8" s="2606"/>
      <c r="DE8" s="2685" t="s">
        <v>66</v>
      </c>
      <c r="DF8" s="329"/>
      <c r="DG8" s="2257" t="s">
        <v>434</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435</v>
      </c>
      <c r="U10" s="371"/>
      <c r="V10" s="371"/>
      <c r="W10" s="371"/>
      <c r="X10" s="371"/>
      <c r="Y10" s="371"/>
      <c r="Z10" s="371"/>
      <c r="AA10" s="371"/>
      <c r="AB10" s="371"/>
      <c r="AC10" s="371"/>
      <c r="AD10" s="371"/>
      <c r="AE10" s="371"/>
      <c r="AF10" s="371"/>
      <c r="AG10" s="371"/>
      <c r="AH10" s="371"/>
      <c r="AI10" s="371"/>
      <c r="AJ10" s="371"/>
      <c r="AK10" s="371"/>
      <c r="AL10" s="2650"/>
      <c r="AM10" s="2650"/>
      <c r="AN10" s="2650"/>
      <c r="AO10" s="2650"/>
      <c r="AP10" s="2650"/>
      <c r="AQ10" s="2650"/>
      <c r="AR10" s="2650"/>
      <c r="AS10" s="2650"/>
      <c r="AT10" s="2650"/>
      <c r="AU10" s="2650"/>
      <c r="AV10" s="2650"/>
      <c r="AW10" s="2650"/>
      <c r="AX10" s="2650"/>
      <c r="AY10" s="2650"/>
      <c r="AZ10" s="2650"/>
      <c r="BA10" s="2650"/>
      <c r="BB10" s="2650"/>
      <c r="BC10" s="2650"/>
      <c r="BD10" s="2650"/>
      <c r="BE10" s="2650"/>
      <c r="BF10" s="2650"/>
      <c r="BG10" s="2650"/>
      <c r="BH10" s="2650"/>
      <c r="BI10" s="2650"/>
      <c r="BJ10" s="2650"/>
      <c r="BK10" s="2650"/>
      <c r="BL10" s="2650"/>
      <c r="BM10" s="2650"/>
      <c r="BN10" s="2650"/>
      <c r="BO10" s="2650"/>
      <c r="BP10" s="2650"/>
      <c r="BQ10" s="2650"/>
      <c r="BR10" s="2650"/>
      <c r="BS10" s="2650"/>
      <c r="BT10" s="2650"/>
      <c r="BU10" s="2650"/>
      <c r="BV10" s="2650"/>
      <c r="BW10" s="2650"/>
      <c r="BX10" s="2650"/>
      <c r="BY10" s="2650"/>
      <c r="BZ10" s="2650"/>
      <c r="CA10" s="2650"/>
      <c r="CB10" s="2650"/>
      <c r="CC10" s="2650"/>
      <c r="CD10" s="2650"/>
      <c r="CE10" s="2650"/>
      <c r="CF10" s="2650"/>
      <c r="CG10" s="2650"/>
      <c r="CH10" s="2650"/>
      <c r="CI10" s="2650"/>
      <c r="CJ10" s="2650"/>
      <c r="CK10" s="2650"/>
      <c r="CL10" s="2650"/>
      <c r="CM10" s="2650"/>
      <c r="CN10" s="2650"/>
      <c r="CO10" s="2650"/>
      <c r="CP10" s="2650"/>
      <c r="CQ10" s="2650"/>
      <c r="CR10" s="2650"/>
      <c r="CS10" s="2650"/>
      <c r="CT10" s="2650"/>
      <c r="CU10" s="2650"/>
      <c r="CV10" s="2650"/>
      <c r="CW10" s="2650"/>
      <c r="CX10" s="2650"/>
      <c r="CY10" s="2650"/>
      <c r="CZ10" s="2650"/>
      <c r="DA10" s="2650"/>
      <c r="DB10" s="2650"/>
      <c r="DC10" s="2650"/>
      <c r="DD10" s="2650"/>
      <c r="DE10" s="2686"/>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436</v>
      </c>
      <c r="U11" s="371"/>
      <c r="V11" s="371"/>
      <c r="W11" s="371"/>
      <c r="X11" s="371"/>
      <c r="Y11" s="371"/>
      <c r="Z11" s="371"/>
      <c r="AA11" s="371"/>
      <c r="AB11" s="371"/>
      <c r="AC11" s="370"/>
      <c r="AD11" s="371"/>
      <c r="AE11" s="371"/>
      <c r="AF11" s="371"/>
      <c r="AG11" s="371"/>
      <c r="AH11" s="371"/>
      <c r="AI11" s="371"/>
      <c r="AJ11" s="371"/>
      <c r="AK11" s="370"/>
      <c r="AL11" s="2650"/>
      <c r="AM11" s="2650"/>
      <c r="AN11" s="2650"/>
      <c r="AO11" s="2650"/>
      <c r="AP11" s="2650"/>
      <c r="AQ11" s="2650"/>
      <c r="AR11" s="2650"/>
      <c r="AS11" s="2651"/>
      <c r="AT11" s="2650"/>
      <c r="AU11" s="2650"/>
      <c r="AV11" s="2650"/>
      <c r="AW11" s="2650"/>
      <c r="AX11" s="2650"/>
      <c r="AY11" s="2650"/>
      <c r="AZ11" s="2650"/>
      <c r="BA11" s="2651"/>
      <c r="BB11" s="2650"/>
      <c r="BC11" s="2650"/>
      <c r="BD11" s="2650"/>
      <c r="BE11" s="2650"/>
      <c r="BF11" s="2650"/>
      <c r="BG11" s="2650"/>
      <c r="BH11" s="2650"/>
      <c r="BI11" s="2651"/>
      <c r="BJ11" s="2650"/>
      <c r="BK11" s="2650"/>
      <c r="BL11" s="2650"/>
      <c r="BM11" s="2650"/>
      <c r="BN11" s="2650"/>
      <c r="BO11" s="2650"/>
      <c r="BP11" s="2650"/>
      <c r="BQ11" s="2651"/>
      <c r="BR11" s="2650"/>
      <c r="BS11" s="2650"/>
      <c r="BT11" s="2650"/>
      <c r="BU11" s="2650"/>
      <c r="BV11" s="2650"/>
      <c r="BW11" s="2650"/>
      <c r="BX11" s="2650"/>
      <c r="BY11" s="2651"/>
      <c r="BZ11" s="2650"/>
      <c r="CA11" s="2650"/>
      <c r="CB11" s="2650"/>
      <c r="CC11" s="2650"/>
      <c r="CD11" s="2650"/>
      <c r="CE11" s="2650"/>
      <c r="CF11" s="2650"/>
      <c r="CG11" s="2651"/>
      <c r="CH11" s="2650"/>
      <c r="CI11" s="2650"/>
      <c r="CJ11" s="2650"/>
      <c r="CK11" s="2650"/>
      <c r="CL11" s="2650"/>
      <c r="CM11" s="2650"/>
      <c r="CN11" s="2650"/>
      <c r="CO11" s="2651"/>
      <c r="CP11" s="2650"/>
      <c r="CQ11" s="2650"/>
      <c r="CR11" s="2650"/>
      <c r="CS11" s="2650"/>
      <c r="CT11" s="2650"/>
      <c r="CU11" s="2650"/>
      <c r="CV11" s="2650"/>
      <c r="CW11" s="2651"/>
      <c r="CX11" s="2650"/>
      <c r="CY11" s="2650"/>
      <c r="CZ11" s="2650"/>
      <c r="DA11" s="2650"/>
      <c r="DB11" s="2650"/>
      <c r="DC11" s="2650"/>
      <c r="DD11" s="2650"/>
      <c r="DE11" s="2687"/>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437</v>
      </c>
      <c r="U12" s="371"/>
      <c r="V12" s="371"/>
      <c r="W12" s="371"/>
      <c r="X12" s="371"/>
      <c r="Y12" s="371"/>
      <c r="Z12" s="371"/>
      <c r="AA12" s="371"/>
      <c r="AB12" s="371"/>
      <c r="AC12" s="370"/>
      <c r="AD12" s="371"/>
      <c r="AE12" s="371"/>
      <c r="AF12" s="371"/>
      <c r="AG12" s="371"/>
      <c r="AH12" s="371"/>
      <c r="AI12" s="371"/>
      <c r="AJ12" s="371"/>
      <c r="AK12" s="370"/>
      <c r="AL12" s="2650"/>
      <c r="AM12" s="2650"/>
      <c r="AN12" s="2650"/>
      <c r="AO12" s="2650"/>
      <c r="AP12" s="2650"/>
      <c r="AQ12" s="2650"/>
      <c r="AR12" s="2650"/>
      <c r="AS12" s="2651"/>
      <c r="AT12" s="2650"/>
      <c r="AU12" s="2650"/>
      <c r="AV12" s="2650"/>
      <c r="AW12" s="2650"/>
      <c r="AX12" s="2650"/>
      <c r="AY12" s="2650"/>
      <c r="AZ12" s="2650"/>
      <c r="BA12" s="2651"/>
      <c r="BB12" s="2650"/>
      <c r="BC12" s="2650"/>
      <c r="BD12" s="2650"/>
      <c r="BE12" s="2650"/>
      <c r="BF12" s="2650"/>
      <c r="BG12" s="2650"/>
      <c r="BH12" s="2650"/>
      <c r="BI12" s="2651"/>
      <c r="BJ12" s="2650"/>
      <c r="BK12" s="2650"/>
      <c r="BL12" s="2650"/>
      <c r="BM12" s="2650"/>
      <c r="BN12" s="2650"/>
      <c r="BO12" s="2650"/>
      <c r="BP12" s="2650"/>
      <c r="BQ12" s="2651"/>
      <c r="BR12" s="2650"/>
      <c r="BS12" s="2650"/>
      <c r="BT12" s="2650"/>
      <c r="BU12" s="2650"/>
      <c r="BV12" s="2650"/>
      <c r="BW12" s="2650"/>
      <c r="BX12" s="2650"/>
      <c r="BY12" s="2651"/>
      <c r="BZ12" s="2650"/>
      <c r="CA12" s="2650"/>
      <c r="CB12" s="2650"/>
      <c r="CC12" s="2650"/>
      <c r="CD12" s="2650"/>
      <c r="CE12" s="2650"/>
      <c r="CF12" s="2650"/>
      <c r="CG12" s="2651"/>
      <c r="CH12" s="2650"/>
      <c r="CI12" s="2650"/>
      <c r="CJ12" s="2650"/>
      <c r="CK12" s="2650"/>
      <c r="CL12" s="2650"/>
      <c r="CM12" s="2650"/>
      <c r="CN12" s="2650"/>
      <c r="CO12" s="2651"/>
      <c r="CP12" s="2650"/>
      <c r="CQ12" s="2650"/>
      <c r="CR12" s="2650"/>
      <c r="CS12" s="2650"/>
      <c r="CT12" s="2650"/>
      <c r="CU12" s="2650"/>
      <c r="CV12" s="2650"/>
      <c r="CW12" s="2651"/>
      <c r="CX12" s="2650"/>
      <c r="CY12" s="2650"/>
      <c r="CZ12" s="2650"/>
      <c r="DA12" s="2650"/>
      <c r="DB12" s="2650"/>
      <c r="DC12" s="2650"/>
      <c r="DD12" s="2650"/>
      <c r="DE12" s="2687"/>
      <c r="DF12" s="371"/>
      <c r="DG12" s="307"/>
      <c r="DI12" s="504"/>
      <c r="DJ12" s="504" t="str">
        <f>IF(T12="","",T12)</f>
        <v>Добавить схему подключения</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2688"/>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2689"/>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2689"/>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2682"/>
      <c r="DM16" s="1159">
        <v>0</v>
      </c>
    </row>
    <row customHeight="1" ht="14.25" hidden="1">
      <c r="AD17" s="1364"/>
      <c r="AE17" s="1364"/>
      <c r="AF17" s="1364"/>
      <c r="AG17" s="1365"/>
      <c r="AH17" s="2271"/>
      <c r="AI17" s="2272" t="s">
        <v>66</v>
      </c>
      <c r="AJ17" s="2271"/>
      <c r="AK17" s="2272" t="s">
        <v>66</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2682"/>
      <c r="DM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1639"/>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2682"/>
      <c r="DM18" s="1159">
        <v>0</v>
      </c>
    </row>
    <row customHeight="1" ht="14.25" hidden="1">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1639"/>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2682"/>
      <c r="DM19" s="1159">
        <v>0</v>
      </c>
    </row>
    <row s="1370" customFormat="1" customHeight="1" ht="22.5" hidden="1">
      <c r="L20" s="1333"/>
      <c r="M20" s="1366"/>
      <c r="N20" s="1366"/>
      <c r="O20" s="1371" t="s">
        <v>438</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137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2690"/>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2690"/>
      <c r="DH21" s="515"/>
      <c r="DI21" s="515"/>
      <c r="DJ21" s="515"/>
      <c r="DK21" s="515"/>
      <c r="DL21" s="515"/>
      <c r="DM21" s="1164">
        <v>0</v>
      </c>
    </row>
    <row s="1370" customFormat="1" customHeight="1" ht="14.25" hidden="1">
      <c r="L22" s="1333"/>
      <c r="M22" s="1366"/>
      <c r="N22" s="1366"/>
      <c r="O22" s="1368" t="s">
        <v>439</v>
      </c>
      <c r="P22" s="1366"/>
      <c r="Q22" s="1375"/>
      <c r="R22" s="1375"/>
      <c r="S22" s="733"/>
      <c r="T22" s="1164" t="s">
        <v>440</v>
      </c>
      <c r="AA22" s="190" t="s">
        <v>441</v>
      </c>
      <c r="AC22" s="190" t="s">
        <v>442</v>
      </c>
      <c r="AD22" s="1164" t="s">
        <v>440</v>
      </c>
      <c r="AI22" s="190" t="s">
        <v>443</v>
      </c>
      <c r="AK22" s="190" t="s">
        <v>442</v>
      </c>
      <c r="AL22" s="1370"/>
      <c r="AM22" s="1370"/>
      <c r="AN22" s="1370"/>
      <c r="AO22" s="1370"/>
      <c r="AP22" s="1370"/>
      <c r="AQ22" s="1374" t="s">
        <v>441</v>
      </c>
      <c r="AR22" s="1370"/>
      <c r="AS22" s="1374" t="s">
        <v>442</v>
      </c>
      <c r="AT22" s="1370"/>
      <c r="AU22" s="1370"/>
      <c r="AV22" s="1370"/>
      <c r="AW22" s="1370"/>
      <c r="AX22" s="1370"/>
      <c r="AY22" s="1374" t="s">
        <v>441</v>
      </c>
      <c r="AZ22" s="1370"/>
      <c r="BA22" s="1374" t="s">
        <v>442</v>
      </c>
      <c r="BB22" s="1370"/>
      <c r="BC22" s="1370"/>
      <c r="BD22" s="1370"/>
      <c r="BE22" s="1370"/>
      <c r="BF22" s="1370"/>
      <c r="BG22" s="1374" t="s">
        <v>441</v>
      </c>
      <c r="BH22" s="1370"/>
      <c r="BI22" s="1374" t="s">
        <v>442</v>
      </c>
      <c r="BJ22" s="1370"/>
      <c r="BK22" s="1370"/>
      <c r="BL22" s="1370"/>
      <c r="BM22" s="1370"/>
      <c r="BN22" s="1370"/>
      <c r="BO22" s="1374" t="s">
        <v>441</v>
      </c>
      <c r="BP22" s="1370"/>
      <c r="BQ22" s="1374" t="s">
        <v>442</v>
      </c>
      <c r="BR22" s="1370"/>
      <c r="BS22" s="1370"/>
      <c r="BT22" s="1370"/>
      <c r="BU22" s="1370"/>
      <c r="BV22" s="1370"/>
      <c r="BW22" s="1374" t="s">
        <v>441</v>
      </c>
      <c r="BX22" s="1370"/>
      <c r="BY22" s="1374" t="s">
        <v>442</v>
      </c>
      <c r="BZ22" s="1370"/>
      <c r="CA22" s="1370"/>
      <c r="CB22" s="1370"/>
      <c r="CC22" s="1370"/>
      <c r="CD22" s="1370"/>
      <c r="CE22" s="1374" t="s">
        <v>441</v>
      </c>
      <c r="CF22" s="1370"/>
      <c r="CG22" s="1374" t="s">
        <v>442</v>
      </c>
      <c r="CH22" s="1370"/>
      <c r="CI22" s="1370"/>
      <c r="CJ22" s="1370"/>
      <c r="CK22" s="1370"/>
      <c r="CL22" s="1370"/>
      <c r="CM22" s="1374" t="s">
        <v>441</v>
      </c>
      <c r="CN22" s="1370"/>
      <c r="CO22" s="1374" t="s">
        <v>442</v>
      </c>
      <c r="CP22" s="1370"/>
      <c r="CQ22" s="1370"/>
      <c r="CR22" s="1370"/>
      <c r="CS22" s="1370"/>
      <c r="CT22" s="1370"/>
      <c r="CU22" s="1374" t="s">
        <v>441</v>
      </c>
      <c r="CV22" s="1370"/>
      <c r="CW22" s="1374" t="s">
        <v>442</v>
      </c>
      <c r="CX22" s="1370"/>
      <c r="CY22" s="1370"/>
      <c r="CZ22" s="1370"/>
      <c r="DA22" s="1370"/>
      <c r="DB22" s="1370"/>
      <c r="DC22" s="1374" t="s">
        <v>441</v>
      </c>
      <c r="DD22" s="1370"/>
      <c r="DE22" s="2691" t="s">
        <v>442</v>
      </c>
      <c r="DH22" s="515"/>
      <c r="DI22" s="515"/>
      <c r="DJ22" s="515"/>
      <c r="DK22" s="515"/>
      <c r="DL22" s="515"/>
      <c r="DM22" s="1164">
        <v>0</v>
      </c>
    </row>
    <row customHeight="1" ht="14.25" hidden="1">
      <c r="O23" s="1368"/>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2682"/>
      <c r="DM23" s="1159">
        <v>0</v>
      </c>
    </row>
    <row customHeight="1" ht="14.25" hidden="1">
      <c r="O24" s="1368"/>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1639"/>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2682"/>
      <c r="DM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1639"/>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2682"/>
      <c r="DM25" s="1159">
        <v>14</v>
      </c>
    </row>
    <row customHeight="1" ht="1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225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2692"/>
      <c r="DM26" s="1159">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225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2693"/>
      <c r="DM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2694"/>
      <c r="DF28" s="513"/>
      <c r="DM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2255" t="str">
        <f>IF(TITLE_NAME_OR_PR_CHANGE="",IF(TITLE_NAME_OR_PR="","",TITLE_NAME_OR_PR),TITLE_NAME_OR_PR_CHANGE)</f>
        <v/>
      </c>
      <c r="AM29" s="2255"/>
      <c r="AN29" s="2255"/>
      <c r="AO29" s="2255"/>
      <c r="AP29" s="2255"/>
      <c r="AQ29" s="2255"/>
      <c r="AR29" s="2255"/>
      <c r="AS29" s="1639"/>
      <c r="AT29" s="2255" t="str">
        <f>IF(TITLE_NAME_OR_PR_CHANGE="",IF(TITLE_NAME_OR_PR="","",TITLE_NAME_OR_PR),TITLE_NAME_OR_PR_CHANGE)</f>
        <v/>
      </c>
      <c r="AU29" s="2255"/>
      <c r="AV29" s="2255"/>
      <c r="AW29" s="2255"/>
      <c r="AX29" s="2255"/>
      <c r="AY29" s="2255"/>
      <c r="AZ29" s="2255"/>
      <c r="BA29" s="1639"/>
      <c r="BB29" s="2255" t="str">
        <f>IF(TITLE_NAME_OR_PR_CHANGE="",IF(TITLE_NAME_OR_PR="","",TITLE_NAME_OR_PR),TITLE_NAME_OR_PR_CHANGE)</f>
        <v/>
      </c>
      <c r="BC29" s="2255"/>
      <c r="BD29" s="2255"/>
      <c r="BE29" s="2255"/>
      <c r="BF29" s="2255"/>
      <c r="BG29" s="2255"/>
      <c r="BH29" s="2255"/>
      <c r="BI29" s="1639"/>
      <c r="BJ29" s="2255" t="str">
        <f>IF(TITLE_NAME_OR_PR_CHANGE="",IF(TITLE_NAME_OR_PR="","",TITLE_NAME_OR_PR),TITLE_NAME_OR_PR_CHANGE)</f>
        <v/>
      </c>
      <c r="BK29" s="2255"/>
      <c r="BL29" s="2255"/>
      <c r="BM29" s="2255"/>
      <c r="BN29" s="2255"/>
      <c r="BO29" s="2255"/>
      <c r="BP29" s="2255"/>
      <c r="BQ29" s="1639"/>
      <c r="BR29" s="2255" t="str">
        <f>IF(TITLE_NAME_OR_PR_CHANGE="",IF(TITLE_NAME_OR_PR="","",TITLE_NAME_OR_PR),TITLE_NAME_OR_PR_CHANGE)</f>
        <v/>
      </c>
      <c r="BS29" s="2255"/>
      <c r="BT29" s="2255"/>
      <c r="BU29" s="2255"/>
      <c r="BV29" s="2255"/>
      <c r="BW29" s="2255"/>
      <c r="BX29" s="2255"/>
      <c r="BY29" s="1639"/>
      <c r="BZ29" s="2255" t="str">
        <f>IF(TITLE_NAME_OR_PR_CHANGE="",IF(TITLE_NAME_OR_PR="","",TITLE_NAME_OR_PR),TITLE_NAME_OR_PR_CHANGE)</f>
        <v/>
      </c>
      <c r="CA29" s="2255"/>
      <c r="CB29" s="2255"/>
      <c r="CC29" s="2255"/>
      <c r="CD29" s="2255"/>
      <c r="CE29" s="2255"/>
      <c r="CF29" s="2255"/>
      <c r="CG29" s="1639"/>
      <c r="CH29" s="2255" t="str">
        <f>IF(TITLE_NAME_OR_PR_CHANGE="",IF(TITLE_NAME_OR_PR="","",TITLE_NAME_OR_PR),TITLE_NAME_OR_PR_CHANGE)</f>
        <v/>
      </c>
      <c r="CI29" s="2255"/>
      <c r="CJ29" s="2255"/>
      <c r="CK29" s="2255"/>
      <c r="CL29" s="2255"/>
      <c r="CM29" s="2255"/>
      <c r="CN29" s="2255"/>
      <c r="CO29" s="1639"/>
      <c r="CP29" s="2255" t="str">
        <f>IF(TITLE_NAME_OR_PR_CHANGE="",IF(TITLE_NAME_OR_PR="","",TITLE_NAME_OR_PR),TITLE_NAME_OR_PR_CHANGE)</f>
        <v/>
      </c>
      <c r="CQ29" s="2255"/>
      <c r="CR29" s="2255"/>
      <c r="CS29" s="2255"/>
      <c r="CT29" s="2255"/>
      <c r="CU29" s="2255"/>
      <c r="CV29" s="2255"/>
      <c r="CW29" s="1639"/>
      <c r="CX29" s="2255" t="str">
        <f>IF(TITLE_NAME_OR_PR_CHANGE="",IF(TITLE_NAME_OR_PR="","",TITLE_NAME_OR_PR),TITLE_NAME_OR_PR_CHANGE)</f>
        <v/>
      </c>
      <c r="CY29" s="2255"/>
      <c r="CZ29" s="2255"/>
      <c r="DA29" s="2255"/>
      <c r="DB29" s="2255"/>
      <c r="DC29" s="2255"/>
      <c r="DD29" s="2255"/>
      <c r="DE29" s="2682"/>
      <c r="DF29" s="330"/>
      <c r="DG29" s="284"/>
      <c r="DH29" s="372"/>
      <c r="DI29" s="372"/>
      <c r="DJ29" s="372"/>
      <c r="DK29" s="372"/>
      <c r="DL29" s="372"/>
      <c r="DM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2268" t="str">
        <f>IF(TITLE_DATE_PR_CHANGE="",IF(TITLE_DATE_PR="","",TITLE_DATE_PR),TITLE_DATE_PR_CHANGE)</f>
        <v>45770</v>
      </c>
      <c r="AM30" s="2268"/>
      <c r="AN30" s="2268"/>
      <c r="AO30" s="2268"/>
      <c r="AP30" s="2268"/>
      <c r="AQ30" s="2268"/>
      <c r="AR30" s="2268"/>
      <c r="AS30" s="1639"/>
      <c r="AT30" s="2268" t="str">
        <f>IF(TITLE_DATE_PR_CHANGE="",IF(TITLE_DATE_PR="","",TITLE_DATE_PR),TITLE_DATE_PR_CHANGE)</f>
        <v>45770</v>
      </c>
      <c r="AU30" s="2268"/>
      <c r="AV30" s="2268"/>
      <c r="AW30" s="2268"/>
      <c r="AX30" s="2268"/>
      <c r="AY30" s="2268"/>
      <c r="AZ30" s="2268"/>
      <c r="BA30" s="1639"/>
      <c r="BB30" s="2268" t="str">
        <f>IF(TITLE_DATE_PR_CHANGE="",IF(TITLE_DATE_PR="","",TITLE_DATE_PR),TITLE_DATE_PR_CHANGE)</f>
        <v>45770</v>
      </c>
      <c r="BC30" s="2268"/>
      <c r="BD30" s="2268"/>
      <c r="BE30" s="2268"/>
      <c r="BF30" s="2268"/>
      <c r="BG30" s="2268"/>
      <c r="BH30" s="2268"/>
      <c r="BI30" s="1639"/>
      <c r="BJ30" s="2268" t="str">
        <f>IF(TITLE_DATE_PR_CHANGE="",IF(TITLE_DATE_PR="","",TITLE_DATE_PR),TITLE_DATE_PR_CHANGE)</f>
        <v>45770</v>
      </c>
      <c r="BK30" s="2268"/>
      <c r="BL30" s="2268"/>
      <c r="BM30" s="2268"/>
      <c r="BN30" s="2268"/>
      <c r="BO30" s="2268"/>
      <c r="BP30" s="2268"/>
      <c r="BQ30" s="1639"/>
      <c r="BR30" s="2268" t="str">
        <f>IF(TITLE_DATE_PR_CHANGE="",IF(TITLE_DATE_PR="","",TITLE_DATE_PR),TITLE_DATE_PR_CHANGE)</f>
        <v>45770</v>
      </c>
      <c r="BS30" s="2268"/>
      <c r="BT30" s="2268"/>
      <c r="BU30" s="2268"/>
      <c r="BV30" s="2268"/>
      <c r="BW30" s="2268"/>
      <c r="BX30" s="2268"/>
      <c r="BY30" s="1639"/>
      <c r="BZ30" s="2268" t="str">
        <f>IF(TITLE_DATE_PR_CHANGE="",IF(TITLE_DATE_PR="","",TITLE_DATE_PR),TITLE_DATE_PR_CHANGE)</f>
        <v>45770</v>
      </c>
      <c r="CA30" s="2268"/>
      <c r="CB30" s="2268"/>
      <c r="CC30" s="2268"/>
      <c r="CD30" s="2268"/>
      <c r="CE30" s="2268"/>
      <c r="CF30" s="2268"/>
      <c r="CG30" s="1639"/>
      <c r="CH30" s="2268" t="str">
        <f>IF(TITLE_DATE_PR_CHANGE="",IF(TITLE_DATE_PR="","",TITLE_DATE_PR),TITLE_DATE_PR_CHANGE)</f>
        <v>45770</v>
      </c>
      <c r="CI30" s="2268"/>
      <c r="CJ30" s="2268"/>
      <c r="CK30" s="2268"/>
      <c r="CL30" s="2268"/>
      <c r="CM30" s="2268"/>
      <c r="CN30" s="2268"/>
      <c r="CO30" s="1639"/>
      <c r="CP30" s="2268" t="str">
        <f>IF(TITLE_DATE_PR_CHANGE="",IF(TITLE_DATE_PR="","",TITLE_DATE_PR),TITLE_DATE_PR_CHANGE)</f>
        <v>45770</v>
      </c>
      <c r="CQ30" s="2268"/>
      <c r="CR30" s="2268"/>
      <c r="CS30" s="2268"/>
      <c r="CT30" s="2268"/>
      <c r="CU30" s="2268"/>
      <c r="CV30" s="2268"/>
      <c r="CW30" s="1639"/>
      <c r="CX30" s="2268" t="str">
        <f>IF(TITLE_DATE_PR_CHANGE="",IF(TITLE_DATE_PR="","",TITLE_DATE_PR),TITLE_DATE_PR_CHANGE)</f>
        <v>45770</v>
      </c>
      <c r="CY30" s="2268"/>
      <c r="CZ30" s="2268"/>
      <c r="DA30" s="2268"/>
      <c r="DB30" s="2268"/>
      <c r="DC30" s="2268"/>
      <c r="DD30" s="2268"/>
      <c r="DE30" s="2682"/>
      <c r="DF30" s="330"/>
      <c r="DG30" s="284"/>
      <c r="DH30" s="372"/>
      <c r="DI30" s="372"/>
      <c r="DJ30" s="372"/>
      <c r="DK30" s="372"/>
      <c r="DL30" s="372"/>
      <c r="DM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2255" t="str">
        <f>IF(TITLE_NUMBER_PR_CHANGE="",IF(TITLE_NUMBER_PR="","",TITLE_NUMBER_PR),TITLE_NUMBER_PR_CHANGE)</f>
        <v>08-23/674,08-23/675,08-23/676</v>
      </c>
      <c r="AM31" s="2255"/>
      <c r="AN31" s="2255"/>
      <c r="AO31" s="2255"/>
      <c r="AP31" s="2255"/>
      <c r="AQ31" s="2255"/>
      <c r="AR31" s="2255"/>
      <c r="AS31" s="1639"/>
      <c r="AT31" s="2255" t="str">
        <f>IF(TITLE_NUMBER_PR_CHANGE="",IF(TITLE_NUMBER_PR="","",TITLE_NUMBER_PR),TITLE_NUMBER_PR_CHANGE)</f>
        <v>08-23/674,08-23/675,08-23/676</v>
      </c>
      <c r="AU31" s="2255"/>
      <c r="AV31" s="2255"/>
      <c r="AW31" s="2255"/>
      <c r="AX31" s="2255"/>
      <c r="AY31" s="2255"/>
      <c r="AZ31" s="2255"/>
      <c r="BA31" s="1639"/>
      <c r="BB31" s="2255" t="str">
        <f>IF(TITLE_NUMBER_PR_CHANGE="",IF(TITLE_NUMBER_PR="","",TITLE_NUMBER_PR),TITLE_NUMBER_PR_CHANGE)</f>
        <v>08-23/674,08-23/675,08-23/676</v>
      </c>
      <c r="BC31" s="2255"/>
      <c r="BD31" s="2255"/>
      <c r="BE31" s="2255"/>
      <c r="BF31" s="2255"/>
      <c r="BG31" s="2255"/>
      <c r="BH31" s="2255"/>
      <c r="BI31" s="1639"/>
      <c r="BJ31" s="2255" t="str">
        <f>IF(TITLE_NUMBER_PR_CHANGE="",IF(TITLE_NUMBER_PR="","",TITLE_NUMBER_PR),TITLE_NUMBER_PR_CHANGE)</f>
        <v>08-23/674,08-23/675,08-23/676</v>
      </c>
      <c r="BK31" s="2255"/>
      <c r="BL31" s="2255"/>
      <c r="BM31" s="2255"/>
      <c r="BN31" s="2255"/>
      <c r="BO31" s="2255"/>
      <c r="BP31" s="2255"/>
      <c r="BQ31" s="1639"/>
      <c r="BR31" s="2255" t="str">
        <f>IF(TITLE_NUMBER_PR_CHANGE="",IF(TITLE_NUMBER_PR="","",TITLE_NUMBER_PR),TITLE_NUMBER_PR_CHANGE)</f>
        <v>08-23/674,08-23/675,08-23/676</v>
      </c>
      <c r="BS31" s="2255"/>
      <c r="BT31" s="2255"/>
      <c r="BU31" s="2255"/>
      <c r="BV31" s="2255"/>
      <c r="BW31" s="2255"/>
      <c r="BX31" s="2255"/>
      <c r="BY31" s="1639"/>
      <c r="BZ31" s="2255" t="str">
        <f>IF(TITLE_NUMBER_PR_CHANGE="",IF(TITLE_NUMBER_PR="","",TITLE_NUMBER_PR),TITLE_NUMBER_PR_CHANGE)</f>
        <v>08-23/674,08-23/675,08-23/676</v>
      </c>
      <c r="CA31" s="2255"/>
      <c r="CB31" s="2255"/>
      <c r="CC31" s="2255"/>
      <c r="CD31" s="2255"/>
      <c r="CE31" s="2255"/>
      <c r="CF31" s="2255"/>
      <c r="CG31" s="1639"/>
      <c r="CH31" s="2255" t="str">
        <f>IF(TITLE_NUMBER_PR_CHANGE="",IF(TITLE_NUMBER_PR="","",TITLE_NUMBER_PR),TITLE_NUMBER_PR_CHANGE)</f>
        <v>08-23/674,08-23/675,08-23/676</v>
      </c>
      <c r="CI31" s="2255"/>
      <c r="CJ31" s="2255"/>
      <c r="CK31" s="2255"/>
      <c r="CL31" s="2255"/>
      <c r="CM31" s="2255"/>
      <c r="CN31" s="2255"/>
      <c r="CO31" s="1639"/>
      <c r="CP31" s="2255" t="str">
        <f>IF(TITLE_NUMBER_PR_CHANGE="",IF(TITLE_NUMBER_PR="","",TITLE_NUMBER_PR),TITLE_NUMBER_PR_CHANGE)</f>
        <v>08-23/674,08-23/675,08-23/676</v>
      </c>
      <c r="CQ31" s="2255"/>
      <c r="CR31" s="2255"/>
      <c r="CS31" s="2255"/>
      <c r="CT31" s="2255"/>
      <c r="CU31" s="2255"/>
      <c r="CV31" s="2255"/>
      <c r="CW31" s="1639"/>
      <c r="CX31" s="2255" t="str">
        <f>IF(TITLE_NUMBER_PR_CHANGE="",IF(TITLE_NUMBER_PR="","",TITLE_NUMBER_PR),TITLE_NUMBER_PR_CHANGE)</f>
        <v>08-23/674,08-23/675,08-23/676</v>
      </c>
      <c r="CY31" s="2255"/>
      <c r="CZ31" s="2255"/>
      <c r="DA31" s="2255"/>
      <c r="DB31" s="2255"/>
      <c r="DC31" s="2255"/>
      <c r="DD31" s="2255"/>
      <c r="DE31" s="2682"/>
      <c r="DF31" s="330"/>
      <c r="DG31" s="284"/>
      <c r="DH31" s="372"/>
      <c r="DI31" s="372"/>
      <c r="DJ31" s="372"/>
      <c r="DK31" s="372"/>
      <c r="DL31" s="372"/>
      <c r="DM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2255" t="str">
        <f>IF(TITLE_IST_PUB_CHANGE="",IF(TITLE_IST_PUB="","",TITLE_IST_PUB),TITLE_IST_PUB_CHANGE)</f>
        <v/>
      </c>
      <c r="AM32" s="2255"/>
      <c r="AN32" s="2255"/>
      <c r="AO32" s="2255"/>
      <c r="AP32" s="2255"/>
      <c r="AQ32" s="2255"/>
      <c r="AR32" s="2255"/>
      <c r="AS32" s="1639"/>
      <c r="AT32" s="2255" t="str">
        <f>IF(TITLE_IST_PUB_CHANGE="",IF(TITLE_IST_PUB="","",TITLE_IST_PUB),TITLE_IST_PUB_CHANGE)</f>
        <v/>
      </c>
      <c r="AU32" s="2255"/>
      <c r="AV32" s="2255"/>
      <c r="AW32" s="2255"/>
      <c r="AX32" s="2255"/>
      <c r="AY32" s="2255"/>
      <c r="AZ32" s="2255"/>
      <c r="BA32" s="1639"/>
      <c r="BB32" s="2255" t="str">
        <f>IF(TITLE_IST_PUB_CHANGE="",IF(TITLE_IST_PUB="","",TITLE_IST_PUB),TITLE_IST_PUB_CHANGE)</f>
        <v/>
      </c>
      <c r="BC32" s="2255"/>
      <c r="BD32" s="2255"/>
      <c r="BE32" s="2255"/>
      <c r="BF32" s="2255"/>
      <c r="BG32" s="2255"/>
      <c r="BH32" s="2255"/>
      <c r="BI32" s="1639"/>
      <c r="BJ32" s="2255" t="str">
        <f>IF(TITLE_IST_PUB_CHANGE="",IF(TITLE_IST_PUB="","",TITLE_IST_PUB),TITLE_IST_PUB_CHANGE)</f>
        <v/>
      </c>
      <c r="BK32" s="2255"/>
      <c r="BL32" s="2255"/>
      <c r="BM32" s="2255"/>
      <c r="BN32" s="2255"/>
      <c r="BO32" s="2255"/>
      <c r="BP32" s="2255"/>
      <c r="BQ32" s="1639"/>
      <c r="BR32" s="2255" t="str">
        <f>IF(TITLE_IST_PUB_CHANGE="",IF(TITLE_IST_PUB="","",TITLE_IST_PUB),TITLE_IST_PUB_CHANGE)</f>
        <v/>
      </c>
      <c r="BS32" s="2255"/>
      <c r="BT32" s="2255"/>
      <c r="BU32" s="2255"/>
      <c r="BV32" s="2255"/>
      <c r="BW32" s="2255"/>
      <c r="BX32" s="2255"/>
      <c r="BY32" s="1639"/>
      <c r="BZ32" s="2255" t="str">
        <f>IF(TITLE_IST_PUB_CHANGE="",IF(TITLE_IST_PUB="","",TITLE_IST_PUB),TITLE_IST_PUB_CHANGE)</f>
        <v/>
      </c>
      <c r="CA32" s="2255"/>
      <c r="CB32" s="2255"/>
      <c r="CC32" s="2255"/>
      <c r="CD32" s="2255"/>
      <c r="CE32" s="2255"/>
      <c r="CF32" s="2255"/>
      <c r="CG32" s="1639"/>
      <c r="CH32" s="2255" t="str">
        <f>IF(TITLE_IST_PUB_CHANGE="",IF(TITLE_IST_PUB="","",TITLE_IST_PUB),TITLE_IST_PUB_CHANGE)</f>
        <v/>
      </c>
      <c r="CI32" s="2255"/>
      <c r="CJ32" s="2255"/>
      <c r="CK32" s="2255"/>
      <c r="CL32" s="2255"/>
      <c r="CM32" s="2255"/>
      <c r="CN32" s="2255"/>
      <c r="CO32" s="1639"/>
      <c r="CP32" s="2255" t="str">
        <f>IF(TITLE_IST_PUB_CHANGE="",IF(TITLE_IST_PUB="","",TITLE_IST_PUB),TITLE_IST_PUB_CHANGE)</f>
        <v/>
      </c>
      <c r="CQ32" s="2255"/>
      <c r="CR32" s="2255"/>
      <c r="CS32" s="2255"/>
      <c r="CT32" s="2255"/>
      <c r="CU32" s="2255"/>
      <c r="CV32" s="2255"/>
      <c r="CW32" s="1639"/>
      <c r="CX32" s="2255" t="str">
        <f>IF(TITLE_IST_PUB_CHANGE="",IF(TITLE_IST_PUB="","",TITLE_IST_PUB),TITLE_IST_PUB_CHANGE)</f>
        <v/>
      </c>
      <c r="CY32" s="2255"/>
      <c r="CZ32" s="2255"/>
      <c r="DA32" s="2255"/>
      <c r="DB32" s="2255"/>
      <c r="DC32" s="2255"/>
      <c r="DD32" s="2255"/>
      <c r="DE32" s="2682"/>
      <c r="DF32" s="330"/>
      <c r="DG32" s="284"/>
      <c r="DH32" s="372"/>
      <c r="DI32" s="372"/>
      <c r="DJ32" s="372"/>
      <c r="DK32" s="372"/>
      <c r="DL32" s="372"/>
      <c r="DM32" s="422">
        <v>0</v>
      </c>
    </row>
    <row customHeight="1" ht="14.25">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2694"/>
      <c r="DF33" s="513"/>
      <c r="DM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2268" t="str">
        <f>IF(TITLE_DATE_PR_CHANGE="",IF(TITLE_DATE_PR="","",TITLE_DATE_PR),TITLE_DATE_PR_CHANGE)</f>
        <v>45770</v>
      </c>
      <c r="AM34" s="2268"/>
      <c r="AN34" s="2268"/>
      <c r="AO34" s="2268"/>
      <c r="AP34" s="2268"/>
      <c r="AQ34" s="2268"/>
      <c r="AR34" s="2268"/>
      <c r="AS34" s="1639"/>
      <c r="AT34" s="2268" t="str">
        <f>IF(TITLE_DATE_PR_CHANGE="",IF(TITLE_DATE_PR="","",TITLE_DATE_PR),TITLE_DATE_PR_CHANGE)</f>
        <v>45770</v>
      </c>
      <c r="AU34" s="2268"/>
      <c r="AV34" s="2268"/>
      <c r="AW34" s="2268"/>
      <c r="AX34" s="2268"/>
      <c r="AY34" s="2268"/>
      <c r="AZ34" s="2268"/>
      <c r="BA34" s="1639"/>
      <c r="BB34" s="2268" t="str">
        <f>IF(TITLE_DATE_PR_CHANGE="",IF(TITLE_DATE_PR="","",TITLE_DATE_PR),TITLE_DATE_PR_CHANGE)</f>
        <v>45770</v>
      </c>
      <c r="BC34" s="2268"/>
      <c r="BD34" s="2268"/>
      <c r="BE34" s="2268"/>
      <c r="BF34" s="2268"/>
      <c r="BG34" s="2268"/>
      <c r="BH34" s="2268"/>
      <c r="BI34" s="1639"/>
      <c r="BJ34" s="2268" t="str">
        <f>IF(TITLE_DATE_PR_CHANGE="",IF(TITLE_DATE_PR="","",TITLE_DATE_PR),TITLE_DATE_PR_CHANGE)</f>
        <v>45770</v>
      </c>
      <c r="BK34" s="2268"/>
      <c r="BL34" s="2268"/>
      <c r="BM34" s="2268"/>
      <c r="BN34" s="2268"/>
      <c r="BO34" s="2268"/>
      <c r="BP34" s="2268"/>
      <c r="BQ34" s="1639"/>
      <c r="BR34" s="2268" t="str">
        <f>IF(TITLE_DATE_PR_CHANGE="",IF(TITLE_DATE_PR="","",TITLE_DATE_PR),TITLE_DATE_PR_CHANGE)</f>
        <v>45770</v>
      </c>
      <c r="BS34" s="2268"/>
      <c r="BT34" s="2268"/>
      <c r="BU34" s="2268"/>
      <c r="BV34" s="2268"/>
      <c r="BW34" s="2268"/>
      <c r="BX34" s="2268"/>
      <c r="BY34" s="1639"/>
      <c r="BZ34" s="2268" t="str">
        <f>IF(TITLE_DATE_PR_CHANGE="",IF(TITLE_DATE_PR="","",TITLE_DATE_PR),TITLE_DATE_PR_CHANGE)</f>
        <v>45770</v>
      </c>
      <c r="CA34" s="2268"/>
      <c r="CB34" s="2268"/>
      <c r="CC34" s="2268"/>
      <c r="CD34" s="2268"/>
      <c r="CE34" s="2268"/>
      <c r="CF34" s="2268"/>
      <c r="CG34" s="1639"/>
      <c r="CH34" s="2268" t="str">
        <f>IF(TITLE_DATE_PR_CHANGE="",IF(TITLE_DATE_PR="","",TITLE_DATE_PR),TITLE_DATE_PR_CHANGE)</f>
        <v>45770</v>
      </c>
      <c r="CI34" s="2268"/>
      <c r="CJ34" s="2268"/>
      <c r="CK34" s="2268"/>
      <c r="CL34" s="2268"/>
      <c r="CM34" s="2268"/>
      <c r="CN34" s="2268"/>
      <c r="CO34" s="1639"/>
      <c r="CP34" s="2268" t="str">
        <f>IF(TITLE_DATE_PR_CHANGE="",IF(TITLE_DATE_PR="","",TITLE_DATE_PR),TITLE_DATE_PR_CHANGE)</f>
        <v>45770</v>
      </c>
      <c r="CQ34" s="2268"/>
      <c r="CR34" s="2268"/>
      <c r="CS34" s="2268"/>
      <c r="CT34" s="2268"/>
      <c r="CU34" s="2268"/>
      <c r="CV34" s="2268"/>
      <c r="CW34" s="1639"/>
      <c r="CX34" s="2268" t="str">
        <f>IF(TITLE_DATE_PR_CHANGE="",IF(TITLE_DATE_PR="","",TITLE_DATE_PR),TITLE_DATE_PR_CHANGE)</f>
        <v>45770</v>
      </c>
      <c r="CY34" s="2268"/>
      <c r="CZ34" s="2268"/>
      <c r="DA34" s="2268"/>
      <c r="DB34" s="2268"/>
      <c r="DC34" s="2268"/>
      <c r="DD34" s="2268"/>
      <c r="DE34" s="2682"/>
      <c r="DF34" s="330"/>
      <c r="DG34" s="284"/>
      <c r="DH34" s="372"/>
      <c r="DI34" s="372"/>
      <c r="DJ34" s="372"/>
      <c r="DK34" s="372"/>
      <c r="DL34" s="372"/>
      <c r="DM34" s="422">
        <v>0</v>
      </c>
    </row>
    <row s="1857" customFormat="1" customHeight="1" ht="18.7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2255" t="str">
        <f>IF(TITLE_NUMBER_PR_CHANGE="",IF(TITLE_NUMBER_PR="","",TITLE_NUMBER_PR),TITLE_NUMBER_PR_CHANGE)</f>
        <v>08-23/674,08-23/675,08-23/676</v>
      </c>
      <c r="AM35" s="2255"/>
      <c r="AN35" s="2255"/>
      <c r="AO35" s="2255"/>
      <c r="AP35" s="2255"/>
      <c r="AQ35" s="2255"/>
      <c r="AR35" s="2255"/>
      <c r="AS35" s="1639"/>
      <c r="AT35" s="2255" t="str">
        <f>IF(TITLE_NUMBER_PR_CHANGE="",IF(TITLE_NUMBER_PR="","",TITLE_NUMBER_PR),TITLE_NUMBER_PR_CHANGE)</f>
        <v>08-23/674,08-23/675,08-23/676</v>
      </c>
      <c r="AU35" s="2255"/>
      <c r="AV35" s="2255"/>
      <c r="AW35" s="2255"/>
      <c r="AX35" s="2255"/>
      <c r="AY35" s="2255"/>
      <c r="AZ35" s="2255"/>
      <c r="BA35" s="1639"/>
      <c r="BB35" s="2255" t="str">
        <f>IF(TITLE_NUMBER_PR_CHANGE="",IF(TITLE_NUMBER_PR="","",TITLE_NUMBER_PR),TITLE_NUMBER_PR_CHANGE)</f>
        <v>08-23/674,08-23/675,08-23/676</v>
      </c>
      <c r="BC35" s="2255"/>
      <c r="BD35" s="2255"/>
      <c r="BE35" s="2255"/>
      <c r="BF35" s="2255"/>
      <c r="BG35" s="2255"/>
      <c r="BH35" s="2255"/>
      <c r="BI35" s="1639"/>
      <c r="BJ35" s="2255" t="str">
        <f>IF(TITLE_NUMBER_PR_CHANGE="",IF(TITLE_NUMBER_PR="","",TITLE_NUMBER_PR),TITLE_NUMBER_PR_CHANGE)</f>
        <v>08-23/674,08-23/675,08-23/676</v>
      </c>
      <c r="BK35" s="2255"/>
      <c r="BL35" s="2255"/>
      <c r="BM35" s="2255"/>
      <c r="BN35" s="2255"/>
      <c r="BO35" s="2255"/>
      <c r="BP35" s="2255"/>
      <c r="BQ35" s="1639"/>
      <c r="BR35" s="2255" t="str">
        <f>IF(TITLE_NUMBER_PR_CHANGE="",IF(TITLE_NUMBER_PR="","",TITLE_NUMBER_PR),TITLE_NUMBER_PR_CHANGE)</f>
        <v>08-23/674,08-23/675,08-23/676</v>
      </c>
      <c r="BS35" s="2255"/>
      <c r="BT35" s="2255"/>
      <c r="BU35" s="2255"/>
      <c r="BV35" s="2255"/>
      <c r="BW35" s="2255"/>
      <c r="BX35" s="2255"/>
      <c r="BY35" s="1639"/>
      <c r="BZ35" s="2255" t="str">
        <f>IF(TITLE_NUMBER_PR_CHANGE="",IF(TITLE_NUMBER_PR="","",TITLE_NUMBER_PR),TITLE_NUMBER_PR_CHANGE)</f>
        <v>08-23/674,08-23/675,08-23/676</v>
      </c>
      <c r="CA35" s="2255"/>
      <c r="CB35" s="2255"/>
      <c r="CC35" s="2255"/>
      <c r="CD35" s="2255"/>
      <c r="CE35" s="2255"/>
      <c r="CF35" s="2255"/>
      <c r="CG35" s="1639"/>
      <c r="CH35" s="2255" t="str">
        <f>IF(TITLE_NUMBER_PR_CHANGE="",IF(TITLE_NUMBER_PR="","",TITLE_NUMBER_PR),TITLE_NUMBER_PR_CHANGE)</f>
        <v>08-23/674,08-23/675,08-23/676</v>
      </c>
      <c r="CI35" s="2255"/>
      <c r="CJ35" s="2255"/>
      <c r="CK35" s="2255"/>
      <c r="CL35" s="2255"/>
      <c r="CM35" s="2255"/>
      <c r="CN35" s="2255"/>
      <c r="CO35" s="1639"/>
      <c r="CP35" s="2255" t="str">
        <f>IF(TITLE_NUMBER_PR_CHANGE="",IF(TITLE_NUMBER_PR="","",TITLE_NUMBER_PR),TITLE_NUMBER_PR_CHANGE)</f>
        <v>08-23/674,08-23/675,08-23/676</v>
      </c>
      <c r="CQ35" s="2255"/>
      <c r="CR35" s="2255"/>
      <c r="CS35" s="2255"/>
      <c r="CT35" s="2255"/>
      <c r="CU35" s="2255"/>
      <c r="CV35" s="2255"/>
      <c r="CW35" s="1639"/>
      <c r="CX35" s="2255" t="str">
        <f>IF(TITLE_NUMBER_PR_CHANGE="",IF(TITLE_NUMBER_PR="","",TITLE_NUMBER_PR),TITLE_NUMBER_PR_CHANGE)</f>
        <v>08-23/674,08-23/675,08-23/676</v>
      </c>
      <c r="CY35" s="2255"/>
      <c r="CZ35" s="2255"/>
      <c r="DA35" s="2255"/>
      <c r="DB35" s="2255"/>
      <c r="DC35" s="2255"/>
      <c r="DD35" s="2255"/>
      <c r="DE35" s="2682"/>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448</v>
      </c>
      <c r="AD36" s="330"/>
      <c r="AE36" s="330"/>
      <c r="AF36" s="330"/>
      <c r="AG36" s="330"/>
      <c r="AH36" s="330"/>
      <c r="AI36" s="330"/>
      <c r="AJ36" s="330"/>
      <c r="AK36" s="282" t="s">
        <v>448</v>
      </c>
      <c r="AL36" s="1639"/>
      <c r="AM36" s="1639"/>
      <c r="AN36" s="1639"/>
      <c r="AO36" s="1639"/>
      <c r="AP36" s="1639"/>
      <c r="AQ36" s="1639"/>
      <c r="AR36" s="1639"/>
      <c r="AS36" s="1646" t="s">
        <v>448</v>
      </c>
      <c r="AT36" s="1639"/>
      <c r="AU36" s="1639"/>
      <c r="AV36" s="1639"/>
      <c r="AW36" s="1639"/>
      <c r="AX36" s="1639"/>
      <c r="AY36" s="1639"/>
      <c r="AZ36" s="1639"/>
      <c r="BA36" s="1646" t="s">
        <v>448</v>
      </c>
      <c r="BB36" s="1639"/>
      <c r="BC36" s="1639"/>
      <c r="BD36" s="1639"/>
      <c r="BE36" s="1639"/>
      <c r="BF36" s="1639"/>
      <c r="BG36" s="1639"/>
      <c r="BH36" s="1639"/>
      <c r="BI36" s="1646" t="s">
        <v>448</v>
      </c>
      <c r="BJ36" s="1639"/>
      <c r="BK36" s="1639"/>
      <c r="BL36" s="1639"/>
      <c r="BM36" s="1639"/>
      <c r="BN36" s="1639"/>
      <c r="BO36" s="1639"/>
      <c r="BP36" s="1639"/>
      <c r="BQ36" s="1646" t="s">
        <v>448</v>
      </c>
      <c r="BR36" s="1639"/>
      <c r="BS36" s="1639"/>
      <c r="BT36" s="1639"/>
      <c r="BU36" s="1639"/>
      <c r="BV36" s="1639"/>
      <c r="BW36" s="1639"/>
      <c r="BX36" s="1639"/>
      <c r="BY36" s="1646" t="s">
        <v>448</v>
      </c>
      <c r="BZ36" s="1639"/>
      <c r="CA36" s="1639"/>
      <c r="CB36" s="1639"/>
      <c r="CC36" s="1639"/>
      <c r="CD36" s="1639"/>
      <c r="CE36" s="1639"/>
      <c r="CF36" s="1639"/>
      <c r="CG36" s="1646" t="s">
        <v>448</v>
      </c>
      <c r="CH36" s="1639"/>
      <c r="CI36" s="1639"/>
      <c r="CJ36" s="1639"/>
      <c r="CK36" s="1639"/>
      <c r="CL36" s="1639"/>
      <c r="CM36" s="1639"/>
      <c r="CN36" s="1639"/>
      <c r="CO36" s="1646" t="s">
        <v>448</v>
      </c>
      <c r="CP36" s="1639"/>
      <c r="CQ36" s="1639"/>
      <c r="CR36" s="1639"/>
      <c r="CS36" s="1639"/>
      <c r="CT36" s="1639"/>
      <c r="CU36" s="1639"/>
      <c r="CV36" s="1639"/>
      <c r="CW36" s="1646" t="s">
        <v>448</v>
      </c>
      <c r="CX36" s="1639"/>
      <c r="CY36" s="1639"/>
      <c r="CZ36" s="1639"/>
      <c r="DA36" s="1639"/>
      <c r="DB36" s="1639"/>
      <c r="DC36" s="1639"/>
      <c r="DD36" s="1639"/>
      <c r="DE36" s="2695" t="s">
        <v>448</v>
      </c>
      <c r="DH36" s="372"/>
      <c r="DI36" s="372"/>
      <c r="DJ36" s="372"/>
      <c r="DK36" s="372"/>
      <c r="DL36" s="372"/>
      <c r="DM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104</v>
      </c>
      <c r="AM37" s="2256"/>
      <c r="AN37" s="2256"/>
      <c r="AO37" s="2256"/>
      <c r="AP37" s="2256"/>
      <c r="AQ37" s="2256"/>
      <c r="AR37" s="2256"/>
      <c r="AS37" s="2256"/>
      <c r="AT37" s="2256" t="s">
        <v>104</v>
      </c>
      <c r="AU37" s="2256"/>
      <c r="AV37" s="2256"/>
      <c r="AW37" s="2256"/>
      <c r="AX37" s="2256"/>
      <c r="AY37" s="2256"/>
      <c r="AZ37" s="2256"/>
      <c r="BA37" s="2256"/>
      <c r="BB37" s="2256" t="s">
        <v>104</v>
      </c>
      <c r="BC37" s="2256"/>
      <c r="BD37" s="2256"/>
      <c r="BE37" s="2256"/>
      <c r="BF37" s="2256"/>
      <c r="BG37" s="2256"/>
      <c r="BH37" s="2256"/>
      <c r="BI37" s="2256"/>
      <c r="BJ37" s="2256" t="s">
        <v>104</v>
      </c>
      <c r="BK37" s="2256"/>
      <c r="BL37" s="2256"/>
      <c r="BM37" s="2256"/>
      <c r="BN37" s="2256"/>
      <c r="BO37" s="2256"/>
      <c r="BP37" s="2256"/>
      <c r="BQ37" s="2256"/>
      <c r="BR37" s="2256" t="s">
        <v>104</v>
      </c>
      <c r="BS37" s="2256"/>
      <c r="BT37" s="2256"/>
      <c r="BU37" s="2256"/>
      <c r="BV37" s="2256"/>
      <c r="BW37" s="2256"/>
      <c r="BX37" s="2256"/>
      <c r="BY37" s="2256"/>
      <c r="BZ37" s="2256" t="s">
        <v>104</v>
      </c>
      <c r="CA37" s="2256"/>
      <c r="CB37" s="2256"/>
      <c r="CC37" s="2256"/>
      <c r="CD37" s="2256"/>
      <c r="CE37" s="2256"/>
      <c r="CF37" s="2256"/>
      <c r="CG37" s="2256"/>
      <c r="CH37" s="2256" t="s">
        <v>104</v>
      </c>
      <c r="CI37" s="2256"/>
      <c r="CJ37" s="2256"/>
      <c r="CK37" s="2256"/>
      <c r="CL37" s="2256"/>
      <c r="CM37" s="2256"/>
      <c r="CN37" s="2256"/>
      <c r="CO37" s="2256"/>
      <c r="CP37" s="2256" t="s">
        <v>104</v>
      </c>
      <c r="CQ37" s="2256"/>
      <c r="CR37" s="2256"/>
      <c r="CS37" s="2256"/>
      <c r="CT37" s="2256"/>
      <c r="CU37" s="2256"/>
      <c r="CV37" s="2256"/>
      <c r="CW37" s="2256"/>
      <c r="CX37" s="2256" t="s">
        <v>104</v>
      </c>
      <c r="CY37" s="2256"/>
      <c r="CZ37" s="2256"/>
      <c r="DA37" s="2256"/>
      <c r="DB37" s="2256"/>
      <c r="DC37" s="2256"/>
      <c r="DD37" s="2256"/>
      <c r="DE37" s="2696"/>
      <c r="DM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316" t="s">
        <v>324</v>
      </c>
      <c r="AM38" s="2316"/>
      <c r="AN38" s="2316"/>
      <c r="AO38" s="2316"/>
      <c r="AP38" s="2316"/>
      <c r="AQ38" s="2316"/>
      <c r="AR38" s="2316"/>
      <c r="AS38" s="2316"/>
      <c r="AT38" s="2316" t="s">
        <v>324</v>
      </c>
      <c r="AU38" s="2316"/>
      <c r="AV38" s="2316"/>
      <c r="AW38" s="2316"/>
      <c r="AX38" s="2316"/>
      <c r="AY38" s="2316"/>
      <c r="AZ38" s="2316"/>
      <c r="BA38" s="2316"/>
      <c r="BB38" s="2316" t="s">
        <v>324</v>
      </c>
      <c r="BC38" s="2316"/>
      <c r="BD38" s="2316"/>
      <c r="BE38" s="2316"/>
      <c r="BF38" s="2316"/>
      <c r="BG38" s="2316"/>
      <c r="BH38" s="2316"/>
      <c r="BI38" s="2316"/>
      <c r="BJ38" s="2316" t="s">
        <v>324</v>
      </c>
      <c r="BK38" s="2316"/>
      <c r="BL38" s="2316"/>
      <c r="BM38" s="2316"/>
      <c r="BN38" s="2316"/>
      <c r="BO38" s="2316"/>
      <c r="BP38" s="2316"/>
      <c r="BQ38" s="2316"/>
      <c r="BR38" s="2316" t="s">
        <v>324</v>
      </c>
      <c r="BS38" s="2316"/>
      <c r="BT38" s="2316"/>
      <c r="BU38" s="2316"/>
      <c r="BV38" s="2316"/>
      <c r="BW38" s="2316"/>
      <c r="BX38" s="2316"/>
      <c r="BY38" s="2316"/>
      <c r="BZ38" s="2316" t="s">
        <v>324</v>
      </c>
      <c r="CA38" s="2316"/>
      <c r="CB38" s="2316"/>
      <c r="CC38" s="2316"/>
      <c r="CD38" s="2316"/>
      <c r="CE38" s="2316"/>
      <c r="CF38" s="2316"/>
      <c r="CG38" s="2316"/>
      <c r="CH38" s="2316" t="s">
        <v>324</v>
      </c>
      <c r="CI38" s="2316"/>
      <c r="CJ38" s="2316"/>
      <c r="CK38" s="2316"/>
      <c r="CL38" s="2316"/>
      <c r="CM38" s="2316"/>
      <c r="CN38" s="2316"/>
      <c r="CO38" s="2316"/>
      <c r="CP38" s="2316" t="s">
        <v>324</v>
      </c>
      <c r="CQ38" s="2316"/>
      <c r="CR38" s="2316"/>
      <c r="CS38" s="2316"/>
      <c r="CT38" s="2316"/>
      <c r="CU38" s="2316"/>
      <c r="CV38" s="2316"/>
      <c r="CW38" s="2316"/>
      <c r="CX38" s="2316" t="s">
        <v>324</v>
      </c>
      <c r="CY38" s="2316"/>
      <c r="CZ38" s="2316"/>
      <c r="DA38" s="2316"/>
      <c r="DB38" s="2316"/>
      <c r="DC38" s="2316"/>
      <c r="DD38" s="2316"/>
      <c r="DE38" s="2697"/>
      <c r="DF38" s="2131"/>
      <c r="DG38" s="2131"/>
      <c r="DM38" s="1159"/>
    </row>
    <row customHeight="1" ht="15">
      <c r="Q39" s="380"/>
      <c r="R39" s="380"/>
      <c r="S39" s="2277" t="s">
        <v>88</v>
      </c>
      <c r="T39" s="2213" t="s">
        <v>449</v>
      </c>
      <c r="U39" s="305"/>
      <c r="V39" s="2278" t="s">
        <v>450</v>
      </c>
      <c r="W39" s="2279"/>
      <c r="X39" s="2279"/>
      <c r="Y39" s="2279"/>
      <c r="Z39" s="2279"/>
      <c r="AA39" s="2279"/>
      <c r="AB39" s="2280"/>
      <c r="AC39" s="2281" t="s">
        <v>451</v>
      </c>
      <c r="AD39" s="2278" t="s">
        <v>450</v>
      </c>
      <c r="AE39" s="2279"/>
      <c r="AF39" s="2279"/>
      <c r="AG39" s="2279"/>
      <c r="AH39" s="2279"/>
      <c r="AI39" s="2279"/>
      <c r="AJ39" s="2280"/>
      <c r="AK39" s="2281" t="s">
        <v>452</v>
      </c>
      <c r="AL39" s="2403" t="s">
        <v>450</v>
      </c>
      <c r="AM39" s="2404"/>
      <c r="AN39" s="2404"/>
      <c r="AO39" s="2404"/>
      <c r="AP39" s="2404"/>
      <c r="AQ39" s="2404"/>
      <c r="AR39" s="2405"/>
      <c r="AS39" s="2281" t="s">
        <v>451</v>
      </c>
      <c r="AT39" s="2403" t="s">
        <v>450</v>
      </c>
      <c r="AU39" s="2404"/>
      <c r="AV39" s="2404"/>
      <c r="AW39" s="2404"/>
      <c r="AX39" s="2404"/>
      <c r="AY39" s="2404"/>
      <c r="AZ39" s="2405"/>
      <c r="BA39" s="2281" t="s">
        <v>451</v>
      </c>
      <c r="BB39" s="2403" t="s">
        <v>450</v>
      </c>
      <c r="BC39" s="2404"/>
      <c r="BD39" s="2404"/>
      <c r="BE39" s="2404"/>
      <c r="BF39" s="2404"/>
      <c r="BG39" s="2404"/>
      <c r="BH39" s="2405"/>
      <c r="BI39" s="2281" t="s">
        <v>451</v>
      </c>
      <c r="BJ39" s="2403" t="s">
        <v>450</v>
      </c>
      <c r="BK39" s="2404"/>
      <c r="BL39" s="2404"/>
      <c r="BM39" s="2404"/>
      <c r="BN39" s="2404"/>
      <c r="BO39" s="2404"/>
      <c r="BP39" s="2405"/>
      <c r="BQ39" s="2281" t="s">
        <v>451</v>
      </c>
      <c r="BR39" s="2403" t="s">
        <v>450</v>
      </c>
      <c r="BS39" s="2404"/>
      <c r="BT39" s="2404"/>
      <c r="BU39" s="2404"/>
      <c r="BV39" s="2404"/>
      <c r="BW39" s="2404"/>
      <c r="BX39" s="2405"/>
      <c r="BY39" s="2281" t="s">
        <v>451</v>
      </c>
      <c r="BZ39" s="2403" t="s">
        <v>450</v>
      </c>
      <c r="CA39" s="2404"/>
      <c r="CB39" s="2404"/>
      <c r="CC39" s="2404"/>
      <c r="CD39" s="2404"/>
      <c r="CE39" s="2404"/>
      <c r="CF39" s="2405"/>
      <c r="CG39" s="2281" t="s">
        <v>451</v>
      </c>
      <c r="CH39" s="2403" t="s">
        <v>450</v>
      </c>
      <c r="CI39" s="2404"/>
      <c r="CJ39" s="2404"/>
      <c r="CK39" s="2404"/>
      <c r="CL39" s="2404"/>
      <c r="CM39" s="2404"/>
      <c r="CN39" s="2405"/>
      <c r="CO39" s="2281" t="s">
        <v>451</v>
      </c>
      <c r="CP39" s="2403" t="s">
        <v>450</v>
      </c>
      <c r="CQ39" s="2404"/>
      <c r="CR39" s="2404"/>
      <c r="CS39" s="2404"/>
      <c r="CT39" s="2404"/>
      <c r="CU39" s="2404"/>
      <c r="CV39" s="2405"/>
      <c r="CW39" s="2281" t="s">
        <v>451</v>
      </c>
      <c r="CX39" s="2403" t="s">
        <v>450</v>
      </c>
      <c r="CY39" s="2404"/>
      <c r="CZ39" s="2404"/>
      <c r="DA39" s="2404"/>
      <c r="DB39" s="2404"/>
      <c r="DC39" s="2404"/>
      <c r="DD39" s="2405"/>
      <c r="DE39" s="2698" t="s">
        <v>451</v>
      </c>
      <c r="DF39" s="2284" t="s">
        <v>453</v>
      </c>
      <c r="DG39" s="2131"/>
      <c r="DM39" s="1159">
        <v>14</v>
      </c>
    </row>
    <row customHeight="1" ht="36">
      <c r="Q40" s="380"/>
      <c r="R40" s="380"/>
      <c r="S40" s="2277"/>
      <c r="T40" s="2213"/>
      <c r="U40" s="1035"/>
      <c r="V40" s="2264" t="s">
        <v>454</v>
      </c>
      <c r="W40" s="2287" t="s">
        <v>455</v>
      </c>
      <c r="X40" s="2266" t="s">
        <v>456</v>
      </c>
      <c r="Y40" s="2267"/>
      <c r="Z40" s="2266" t="s">
        <v>469</v>
      </c>
      <c r="AA40" s="2273"/>
      <c r="AB40" s="2267"/>
      <c r="AC40" s="2282"/>
      <c r="AD40" s="2264" t="s">
        <v>454</v>
      </c>
      <c r="AE40" s="2287" t="s">
        <v>455</v>
      </c>
      <c r="AF40" s="2266" t="s">
        <v>456</v>
      </c>
      <c r="AG40" s="2267"/>
      <c r="AH40" s="2266" t="s">
        <v>457</v>
      </c>
      <c r="AI40" s="2273"/>
      <c r="AJ40" s="2267"/>
      <c r="AK40" s="2282"/>
      <c r="AL40" s="2264" t="s">
        <v>454</v>
      </c>
      <c r="AM40" s="2614" t="s">
        <v>455</v>
      </c>
      <c r="AN40" s="2266" t="s">
        <v>456</v>
      </c>
      <c r="AO40" s="2267"/>
      <c r="AP40" s="2266" t="s">
        <v>469</v>
      </c>
      <c r="AQ40" s="2273"/>
      <c r="AR40" s="2267"/>
      <c r="AS40" s="2282"/>
      <c r="AT40" s="2264" t="s">
        <v>454</v>
      </c>
      <c r="AU40" s="2614" t="s">
        <v>455</v>
      </c>
      <c r="AV40" s="2266" t="s">
        <v>456</v>
      </c>
      <c r="AW40" s="2267"/>
      <c r="AX40" s="2266" t="s">
        <v>469</v>
      </c>
      <c r="AY40" s="2273"/>
      <c r="AZ40" s="2267"/>
      <c r="BA40" s="2282"/>
      <c r="BB40" s="2264" t="s">
        <v>454</v>
      </c>
      <c r="BC40" s="2614" t="s">
        <v>455</v>
      </c>
      <c r="BD40" s="2266" t="s">
        <v>456</v>
      </c>
      <c r="BE40" s="2267"/>
      <c r="BF40" s="2266" t="s">
        <v>469</v>
      </c>
      <c r="BG40" s="2273"/>
      <c r="BH40" s="2267"/>
      <c r="BI40" s="2282"/>
      <c r="BJ40" s="2264" t="s">
        <v>454</v>
      </c>
      <c r="BK40" s="2614" t="s">
        <v>455</v>
      </c>
      <c r="BL40" s="2266" t="s">
        <v>456</v>
      </c>
      <c r="BM40" s="2267"/>
      <c r="BN40" s="2266" t="s">
        <v>469</v>
      </c>
      <c r="BO40" s="2273"/>
      <c r="BP40" s="2267"/>
      <c r="BQ40" s="2282"/>
      <c r="BR40" s="2264" t="s">
        <v>454</v>
      </c>
      <c r="BS40" s="2614" t="s">
        <v>455</v>
      </c>
      <c r="BT40" s="2266" t="s">
        <v>456</v>
      </c>
      <c r="BU40" s="2267"/>
      <c r="BV40" s="2266" t="s">
        <v>469</v>
      </c>
      <c r="BW40" s="2273"/>
      <c r="BX40" s="2267"/>
      <c r="BY40" s="2282"/>
      <c r="BZ40" s="2264" t="s">
        <v>454</v>
      </c>
      <c r="CA40" s="2614" t="s">
        <v>455</v>
      </c>
      <c r="CB40" s="2266" t="s">
        <v>456</v>
      </c>
      <c r="CC40" s="2267"/>
      <c r="CD40" s="2266" t="s">
        <v>469</v>
      </c>
      <c r="CE40" s="2273"/>
      <c r="CF40" s="2267"/>
      <c r="CG40" s="2282"/>
      <c r="CH40" s="2264" t="s">
        <v>454</v>
      </c>
      <c r="CI40" s="2614" t="s">
        <v>455</v>
      </c>
      <c r="CJ40" s="2266" t="s">
        <v>456</v>
      </c>
      <c r="CK40" s="2267"/>
      <c r="CL40" s="2266" t="s">
        <v>469</v>
      </c>
      <c r="CM40" s="2273"/>
      <c r="CN40" s="2267"/>
      <c r="CO40" s="2282"/>
      <c r="CP40" s="2264" t="s">
        <v>454</v>
      </c>
      <c r="CQ40" s="2614" t="s">
        <v>455</v>
      </c>
      <c r="CR40" s="2266" t="s">
        <v>456</v>
      </c>
      <c r="CS40" s="2267"/>
      <c r="CT40" s="2266" t="s">
        <v>469</v>
      </c>
      <c r="CU40" s="2273"/>
      <c r="CV40" s="2267"/>
      <c r="CW40" s="2282"/>
      <c r="CX40" s="2264" t="s">
        <v>454</v>
      </c>
      <c r="CY40" s="2614" t="s">
        <v>455</v>
      </c>
      <c r="CZ40" s="2266" t="s">
        <v>456</v>
      </c>
      <c r="DA40" s="2267"/>
      <c r="DB40" s="2266" t="s">
        <v>469</v>
      </c>
      <c r="DC40" s="2273"/>
      <c r="DD40" s="2267"/>
      <c r="DE40" s="2699"/>
      <c r="DF40" s="2285"/>
      <c r="DG40" s="2131"/>
      <c r="DM40" s="1159">
        <v>34</v>
      </c>
    </row>
    <row customHeight="1" ht="36">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Q41" s="380"/>
      <c r="R41" s="380"/>
      <c r="S41" s="2277"/>
      <c r="T41" s="2213"/>
      <c r="U41" s="306"/>
      <c r="V41" s="2265"/>
      <c r="W41" s="2288"/>
      <c r="X41" s="1226" t="s">
        <v>465</v>
      </c>
      <c r="Y41" s="1226" t="s">
        <v>466</v>
      </c>
      <c r="Z41" s="1342" t="s">
        <v>467</v>
      </c>
      <c r="AA41" s="2274" t="s">
        <v>468</v>
      </c>
      <c r="AB41" s="2275"/>
      <c r="AC41" s="2283"/>
      <c r="AD41" s="2265"/>
      <c r="AE41" s="2288"/>
      <c r="AF41" s="1226" t="s">
        <v>465</v>
      </c>
      <c r="AG41" s="1226" t="s">
        <v>466</v>
      </c>
      <c r="AH41" s="1342" t="s">
        <v>467</v>
      </c>
      <c r="AI41" s="2274" t="s">
        <v>468</v>
      </c>
      <c r="AJ41" s="2275"/>
      <c r="AK41" s="2283"/>
      <c r="AL41" s="2265"/>
      <c r="AM41" s="2288"/>
      <c r="AN41" s="2581" t="s">
        <v>465</v>
      </c>
      <c r="AO41" s="2581" t="s">
        <v>466</v>
      </c>
      <c r="AP41" s="2581" t="s">
        <v>467</v>
      </c>
      <c r="AQ41" s="2274" t="s">
        <v>468</v>
      </c>
      <c r="AR41" s="2275"/>
      <c r="AS41" s="2283"/>
      <c r="AT41" s="2265"/>
      <c r="AU41" s="2288"/>
      <c r="AV41" s="2581" t="s">
        <v>465</v>
      </c>
      <c r="AW41" s="2581" t="s">
        <v>466</v>
      </c>
      <c r="AX41" s="2581" t="s">
        <v>467</v>
      </c>
      <c r="AY41" s="2274" t="s">
        <v>468</v>
      </c>
      <c r="AZ41" s="2275"/>
      <c r="BA41" s="2283"/>
      <c r="BB41" s="2265"/>
      <c r="BC41" s="2288"/>
      <c r="BD41" s="2581" t="s">
        <v>465</v>
      </c>
      <c r="BE41" s="2581" t="s">
        <v>466</v>
      </c>
      <c r="BF41" s="2581" t="s">
        <v>467</v>
      </c>
      <c r="BG41" s="2274" t="s">
        <v>468</v>
      </c>
      <c r="BH41" s="2275"/>
      <c r="BI41" s="2283"/>
      <c r="BJ41" s="2265"/>
      <c r="BK41" s="2288"/>
      <c r="BL41" s="2581" t="s">
        <v>465</v>
      </c>
      <c r="BM41" s="2581" t="s">
        <v>466</v>
      </c>
      <c r="BN41" s="2581" t="s">
        <v>467</v>
      </c>
      <c r="BO41" s="2274" t="s">
        <v>468</v>
      </c>
      <c r="BP41" s="2275"/>
      <c r="BQ41" s="2283"/>
      <c r="BR41" s="2265"/>
      <c r="BS41" s="2288"/>
      <c r="BT41" s="2581" t="s">
        <v>465</v>
      </c>
      <c r="BU41" s="2581" t="s">
        <v>466</v>
      </c>
      <c r="BV41" s="2581" t="s">
        <v>467</v>
      </c>
      <c r="BW41" s="2274" t="s">
        <v>468</v>
      </c>
      <c r="BX41" s="2275"/>
      <c r="BY41" s="2283"/>
      <c r="BZ41" s="2265"/>
      <c r="CA41" s="2288"/>
      <c r="CB41" s="2581" t="s">
        <v>465</v>
      </c>
      <c r="CC41" s="2581" t="s">
        <v>466</v>
      </c>
      <c r="CD41" s="2581" t="s">
        <v>467</v>
      </c>
      <c r="CE41" s="2274" t="s">
        <v>468</v>
      </c>
      <c r="CF41" s="2275"/>
      <c r="CG41" s="2283"/>
      <c r="CH41" s="2265"/>
      <c r="CI41" s="2288"/>
      <c r="CJ41" s="2581" t="s">
        <v>465</v>
      </c>
      <c r="CK41" s="2581" t="s">
        <v>466</v>
      </c>
      <c r="CL41" s="2581" t="s">
        <v>467</v>
      </c>
      <c r="CM41" s="2274" t="s">
        <v>468</v>
      </c>
      <c r="CN41" s="2275"/>
      <c r="CO41" s="2283"/>
      <c r="CP41" s="2265"/>
      <c r="CQ41" s="2288"/>
      <c r="CR41" s="2581" t="s">
        <v>465</v>
      </c>
      <c r="CS41" s="2581" t="s">
        <v>466</v>
      </c>
      <c r="CT41" s="2581" t="s">
        <v>467</v>
      </c>
      <c r="CU41" s="2274" t="s">
        <v>468</v>
      </c>
      <c r="CV41" s="2275"/>
      <c r="CW41" s="2283"/>
      <c r="CX41" s="2265"/>
      <c r="CY41" s="2288"/>
      <c r="CZ41" s="2581" t="s">
        <v>465</v>
      </c>
      <c r="DA41" s="2581" t="s">
        <v>466</v>
      </c>
      <c r="DB41" s="2581" t="s">
        <v>467</v>
      </c>
      <c r="DC41" s="2274" t="s">
        <v>468</v>
      </c>
      <c r="DD41" s="2275"/>
      <c r="DE41" s="2700"/>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2276">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2701">
        <f>OFFSET(DE42,0,-2)+1</f>
        <v>5</v>
      </c>
      <c r="DF42" s="1249">
        <f>OFFSET(DF42,0,-1)</f>
        <v>5</v>
      </c>
      <c r="DG42" s="1339">
        <f>OFFSET(DG42,0,-1)+1</f>
        <v>6</v>
      </c>
      <c r="DH42" s="515"/>
      <c r="DI42" s="515"/>
      <c r="DJ42" s="515"/>
      <c r="DK42" s="515"/>
      <c r="DL42" s="515"/>
      <c r="DM42" s="500">
        <v>0</v>
      </c>
    </row>
    <row customHeight="1" ht="21.75">
      <c r="A43" s="1367" t="s">
        <v>173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1</v>
      </c>
      <c r="T43" s="302" t="s">
        <v>132</v>
      </c>
      <c r="U43" s="304"/>
      <c r="V43" s="2246"/>
      <c r="W43" s="2247"/>
      <c r="X43" s="2247"/>
      <c r="Y43" s="2247"/>
      <c r="Z43" s="2247"/>
      <c r="AA43" s="2247"/>
      <c r="AB43" s="2247"/>
      <c r="AC43" s="2248"/>
      <c r="AD43" s="2246" t="str">
        <f>INDEX(PT_DIFFERENTIATION_NTAR,MATCH(A43,PT_DIFFERENTIATION_NTAR_ID,0))</f>
        <v>Тариф на тепловую энергию от котельных по ул. Авиаторов, д.14, ул. Ноябрьская, д.6/6, ул. Октябрьская, д.12, ул. Центральная, д.60/5</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2248"/>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2683"/>
      <c r="DF43" s="2248"/>
      <c r="DG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DI43" s="504"/>
      <c r="DJ43" s="504" t="str">
        <f>IF(T43="","",T43)</f>
        <v>Наименование тарифа</v>
      </c>
      <c r="DK43" s="504"/>
      <c r="DL43" s="504"/>
      <c r="DM43" s="1159">
        <v>21</v>
      </c>
    </row>
    <row customHeight="1" ht="21.75">
      <c r="A44" s="1367" t="s">
        <v>173</v>
      </c>
      <c r="B44" s="1367" t="s">
        <v>174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1.1</v>
      </c>
      <c r="T44" s="312" t="s">
        <v>421</v>
      </c>
      <c r="U44" s="304"/>
      <c r="V44" s="2246"/>
      <c r="W44" s="2247"/>
      <c r="X44" s="2247"/>
      <c r="Y44" s="2247"/>
      <c r="Z44" s="2247"/>
      <c r="AA44" s="2247"/>
      <c r="AB44" s="2247"/>
      <c r="AC44" s="2248"/>
      <c r="AD44" s="2246" t="str">
        <f>INDEX(PT_DIFFERENTIATION_TER,MATCH(B44,PT_DIFFERENTIATION_TER_ID,0))</f>
        <v>Территория 1</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2248"/>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2683"/>
      <c r="DF44" s="2248"/>
      <c r="DG44" s="1262" t="s">
        <v>422</v>
      </c>
      <c r="DI44" s="504"/>
      <c r="DJ44" s="504" t="str">
        <f>IF(T44="","",T44)</f>
        <v>Территория действия тарифа</v>
      </c>
      <c r="DK44" s="504"/>
      <c r="DL44" s="504"/>
      <c r="DM44" s="1159">
        <v>21</v>
      </c>
    </row>
    <row customHeight="1" ht="24">
      <c r="A45" s="1367" t="s">
        <v>173</v>
      </c>
      <c r="B45" s="1367" t="s">
        <v>174</v>
      </c>
      <c r="C45" s="1367" t="s">
        <v>175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1.1.1</v>
      </c>
      <c r="T45" s="313" t="s">
        <v>423</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2248"/>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2683"/>
      <c r="DF45" s="2248"/>
      <c r="DG45" s="1262" t="s">
        <v>424</v>
      </c>
      <c r="DI45" s="504"/>
      <c r="DJ45" s="504" t="str">
        <f>IF(T45="","",T45)</f>
        <v>Наименование системы теплоснабжения </v>
      </c>
      <c r="DK45" s="504"/>
      <c r="DL45" s="504"/>
      <c r="DM45" s="1159">
        <v>23</v>
      </c>
    </row>
    <row customHeight="1" ht="21.75">
      <c r="A46" s="1367" t="s">
        <v>173</v>
      </c>
      <c r="B46" s="1367" t="s">
        <v>174</v>
      </c>
      <c r="C46" s="1367" t="s">
        <v>175</v>
      </c>
      <c r="D46" s="1367" t="s">
        <v>176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1.1.1.1</v>
      </c>
      <c r="T46" s="314" t="s">
        <v>425</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2248"/>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2683"/>
      <c r="DF46" s="2248"/>
      <c r="DG46" s="1262" t="s">
        <v>426</v>
      </c>
      <c r="DI46" s="504"/>
      <c r="DJ46" s="504" t="str">
        <f>IF(T46="","",T46)</f>
        <v>Источник тепловой энергии  </v>
      </c>
      <c r="DK46" s="504"/>
      <c r="DL46" s="504"/>
      <c r="DM46" s="1159">
        <v>21</v>
      </c>
    </row>
    <row customHeight="1" ht="49.5">
      <c r="A47" s="1367" t="s">
        <v>173</v>
      </c>
      <c r="B47" s="1367" t="s">
        <v>174</v>
      </c>
      <c r="C47" s="1367" t="s">
        <v>175</v>
      </c>
      <c r="D47" s="1367" t="s">
        <v>176</v>
      </c>
      <c r="E47" s="2263"/>
      <c r="F47" s="2263"/>
      <c r="G47" s="2263"/>
      <c r="H47" s="2263"/>
      <c r="I47" s="2260" t="str">
        <f>S46&amp;".1"</f>
        <v>1.1.1.1.1</v>
      </c>
      <c r="J47" s="1367"/>
      <c r="K47" s="1367"/>
      <c r="L47" s="1368" t="s">
        <v>427</v>
      </c>
      <c r="P47" s="2261">
        <v>1</v>
      </c>
      <c r="Q47" s="1335"/>
      <c r="R47" s="360"/>
      <c r="S47" s="1340" t="str">
        <f>$I47</f>
        <v>1.1.1.1.1</v>
      </c>
      <c r="T47" s="289" t="s">
        <v>428</v>
      </c>
      <c r="U47" s="304"/>
      <c r="V47" s="2249"/>
      <c r="W47" s="2250"/>
      <c r="X47" s="2250"/>
      <c r="Y47" s="2250"/>
      <c r="Z47" s="2250"/>
      <c r="AA47" s="2250"/>
      <c r="AB47" s="2250"/>
      <c r="AC47" s="2251"/>
      <c r="AD47" s="2249" t="s">
        <v>470</v>
      </c>
      <c r="AE47" s="2250"/>
      <c r="AF47" s="2250"/>
      <c r="AG47" s="2250"/>
      <c r="AH47" s="2250"/>
      <c r="AI47" s="2250"/>
      <c r="AJ47" s="2250"/>
      <c r="AK47" s="2250"/>
      <c r="AL47" s="2249"/>
      <c r="AM47" s="2250"/>
      <c r="AN47" s="2250"/>
      <c r="AO47" s="2250"/>
      <c r="AP47" s="2250"/>
      <c r="AQ47" s="2250"/>
      <c r="AR47" s="2250"/>
      <c r="AS47" s="2251"/>
      <c r="AT47" s="2249"/>
      <c r="AU47" s="2250"/>
      <c r="AV47" s="2250"/>
      <c r="AW47" s="2250"/>
      <c r="AX47" s="2250"/>
      <c r="AY47" s="2250"/>
      <c r="AZ47" s="2250"/>
      <c r="BA47" s="2251"/>
      <c r="BB47" s="2249"/>
      <c r="BC47" s="2250"/>
      <c r="BD47" s="2250"/>
      <c r="BE47" s="2250"/>
      <c r="BF47" s="2250"/>
      <c r="BG47" s="2250"/>
      <c r="BH47" s="2250"/>
      <c r="BI47" s="2251"/>
      <c r="BJ47" s="2249"/>
      <c r="BK47" s="2250"/>
      <c r="BL47" s="2250"/>
      <c r="BM47" s="2250"/>
      <c r="BN47" s="2250"/>
      <c r="BO47" s="2250"/>
      <c r="BP47" s="2250"/>
      <c r="BQ47" s="2251"/>
      <c r="BR47" s="2249"/>
      <c r="BS47" s="2250"/>
      <c r="BT47" s="2250"/>
      <c r="BU47" s="2250"/>
      <c r="BV47" s="2250"/>
      <c r="BW47" s="2250"/>
      <c r="BX47" s="2250"/>
      <c r="BY47" s="2251"/>
      <c r="BZ47" s="2249"/>
      <c r="CA47" s="2250"/>
      <c r="CB47" s="2250"/>
      <c r="CC47" s="2250"/>
      <c r="CD47" s="2250"/>
      <c r="CE47" s="2250"/>
      <c r="CF47" s="2250"/>
      <c r="CG47" s="2251"/>
      <c r="CH47" s="2249"/>
      <c r="CI47" s="2250"/>
      <c r="CJ47" s="2250"/>
      <c r="CK47" s="2250"/>
      <c r="CL47" s="2250"/>
      <c r="CM47" s="2250"/>
      <c r="CN47" s="2250"/>
      <c r="CO47" s="2251"/>
      <c r="CP47" s="2249"/>
      <c r="CQ47" s="2250"/>
      <c r="CR47" s="2250"/>
      <c r="CS47" s="2250"/>
      <c r="CT47" s="2250"/>
      <c r="CU47" s="2250"/>
      <c r="CV47" s="2250"/>
      <c r="CW47" s="2251"/>
      <c r="CX47" s="2249"/>
      <c r="CY47" s="2250"/>
      <c r="CZ47" s="2250"/>
      <c r="DA47" s="2250"/>
      <c r="DB47" s="2250"/>
      <c r="DC47" s="2250"/>
      <c r="DD47" s="2250"/>
      <c r="DE47" s="2684"/>
      <c r="DF47" s="2251"/>
      <c r="DG47" s="1262" t="s">
        <v>429</v>
      </c>
      <c r="DI47" s="504"/>
      <c r="DJ47" s="504" t="str">
        <f>IF(T47="","",T47)</f>
        <v>Схема подключения теплопотребляющей установки к коллектору источника тепловой энергии</v>
      </c>
      <c r="DK47" s="504"/>
      <c r="DL47" s="504"/>
      <c r="DM47" s="1159">
        <v>47</v>
      </c>
    </row>
    <row customHeight="1" ht="21.75">
      <c r="A48" s="1367" t="s">
        <v>173</v>
      </c>
      <c r="B48" s="1367" t="s">
        <v>174</v>
      </c>
      <c r="C48" s="1367" t="s">
        <v>175</v>
      </c>
      <c r="D48" s="1367" t="s">
        <v>176</v>
      </c>
      <c r="E48" s="2263"/>
      <c r="F48" s="2263"/>
      <c r="G48" s="2263"/>
      <c r="H48" s="2263"/>
      <c r="I48" s="2290"/>
      <c r="J48" s="2260" t="str">
        <f>I47&amp;".1"</f>
        <v>1.1.1.1.1.1</v>
      </c>
      <c r="K48" s="1367"/>
      <c r="L48" s="1368" t="s">
        <v>430</v>
      </c>
      <c r="P48" s="2261"/>
      <c r="Q48" s="2261">
        <v>1</v>
      </c>
      <c r="R48" s="361"/>
      <c r="S48" s="1340" t="str">
        <f>$J48</f>
        <v>1.1.1.1.1.1</v>
      </c>
      <c r="T48" s="290" t="s">
        <v>431</v>
      </c>
      <c r="U48" s="304"/>
      <c r="V48" s="2249"/>
      <c r="W48" s="2250"/>
      <c r="X48" s="2250"/>
      <c r="Y48" s="2250"/>
      <c r="Z48" s="2250"/>
      <c r="AA48" s="2250"/>
      <c r="AB48" s="2250"/>
      <c r="AC48" s="2251"/>
      <c r="AD48" s="2249" t="s">
        <v>471</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2251"/>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2684"/>
      <c r="DF48" s="2251"/>
      <c r="DG48" s="1262" t="s">
        <v>432</v>
      </c>
      <c r="DI48" s="504"/>
      <c r="DJ48" s="504" t="str">
        <f>IF(T48="","",T48)</f>
        <v>Группа потребителей</v>
      </c>
      <c r="DK48" s="504"/>
      <c r="DL48" s="504"/>
      <c r="DM48" s="1159">
        <v>21</v>
      </c>
    </row>
    <row customHeight="1" ht="21.75">
      <c r="A49" s="1367" t="s">
        <v>173</v>
      </c>
      <c r="B49" s="1367" t="s">
        <v>174</v>
      </c>
      <c r="C49" s="1367" t="s">
        <v>175</v>
      </c>
      <c r="D49" s="1367" t="s">
        <v>176</v>
      </c>
      <c r="E49" s="2263"/>
      <c r="F49" s="2263"/>
      <c r="G49" s="2263"/>
      <c r="H49" s="2263"/>
      <c r="I49" s="2290"/>
      <c r="J49" s="2290"/>
      <c r="K49" s="2260" t="str">
        <f>J48&amp;".1"</f>
        <v>1.1.1.1.1.1.1</v>
      </c>
      <c r="L49" s="1368" t="s">
        <v>433</v>
      </c>
      <c r="P49" s="2261"/>
      <c r="Q49" s="2261"/>
      <c r="R49" s="361">
        <v>1</v>
      </c>
      <c r="S49" s="1340" t="str">
        <f>$K49</f>
        <v>1.1.1.1.1.1.1</v>
      </c>
      <c r="T49" s="1351" t="s">
        <v>472</v>
      </c>
      <c r="U49" s="304"/>
      <c r="V49" s="755"/>
      <c r="W49" s="329"/>
      <c r="X49" s="755"/>
      <c r="Y49" s="1261"/>
      <c r="Z49" s="2269"/>
      <c r="AA49" s="2111" t="s">
        <v>66</v>
      </c>
      <c r="AB49" s="2269"/>
      <c r="AC49" s="2111" t="s">
        <v>66</v>
      </c>
      <c r="AD49" s="755">
        <v>2841.59</v>
      </c>
      <c r="AE49" s="329"/>
      <c r="AF49" s="755"/>
      <c r="AG49" s="1261"/>
      <c r="AH49" s="2606">
        <v>46023</v>
      </c>
      <c r="AI49" s="2111" t="s">
        <v>66</v>
      </c>
      <c r="AJ49" s="2291">
        <v>46203</v>
      </c>
      <c r="AK49" s="2111" t="s">
        <v>66</v>
      </c>
      <c r="AL49" s="755">
        <v>4496.58</v>
      </c>
      <c r="AM49" s="329"/>
      <c r="AN49" s="755"/>
      <c r="AO49" s="1261"/>
      <c r="AP49" s="2606">
        <v>46204</v>
      </c>
      <c r="AQ49" s="2111" t="s">
        <v>66</v>
      </c>
      <c r="AR49" s="2606">
        <v>46387</v>
      </c>
      <c r="AS49" s="2111" t="s">
        <v>66</v>
      </c>
      <c r="AT49" s="755">
        <v>3146.28</v>
      </c>
      <c r="AU49" s="329"/>
      <c r="AV49" s="755"/>
      <c r="AW49" s="1261"/>
      <c r="AX49" s="2606">
        <v>46388</v>
      </c>
      <c r="AY49" s="2111" t="s">
        <v>66</v>
      </c>
      <c r="AZ49" s="2606">
        <v>46568</v>
      </c>
      <c r="BA49" s="2111" t="s">
        <v>66</v>
      </c>
      <c r="BB49" s="755">
        <v>3146.28</v>
      </c>
      <c r="BC49" s="329"/>
      <c r="BD49" s="755"/>
      <c r="BE49" s="1261"/>
      <c r="BF49" s="2606">
        <v>46569</v>
      </c>
      <c r="BG49" s="2111" t="s">
        <v>66</v>
      </c>
      <c r="BH49" s="2606">
        <v>46752</v>
      </c>
      <c r="BI49" s="2111" t="s">
        <v>66</v>
      </c>
      <c r="BJ49" s="755">
        <v>3146.28</v>
      </c>
      <c r="BK49" s="329"/>
      <c r="BL49" s="755"/>
      <c r="BM49" s="1261"/>
      <c r="BN49" s="2606">
        <v>46753</v>
      </c>
      <c r="BO49" s="2111" t="s">
        <v>66</v>
      </c>
      <c r="BP49" s="2606">
        <v>46934</v>
      </c>
      <c r="BQ49" s="2111" t="s">
        <v>66</v>
      </c>
      <c r="BR49" s="755">
        <v>3366.4</v>
      </c>
      <c r="BS49" s="329"/>
      <c r="BT49" s="755"/>
      <c r="BU49" s="1261"/>
      <c r="BV49" s="2606">
        <v>46935</v>
      </c>
      <c r="BW49" s="2111" t="s">
        <v>66</v>
      </c>
      <c r="BX49" s="2606">
        <v>47118</v>
      </c>
      <c r="BY49" s="2111" t="s">
        <v>66</v>
      </c>
      <c r="BZ49" s="755">
        <v>3305.84</v>
      </c>
      <c r="CA49" s="329"/>
      <c r="CB49" s="755"/>
      <c r="CC49" s="1261"/>
      <c r="CD49" s="2606">
        <v>47119</v>
      </c>
      <c r="CE49" s="2111" t="s">
        <v>66</v>
      </c>
      <c r="CF49" s="2606">
        <v>47299</v>
      </c>
      <c r="CG49" s="2111" t="s">
        <v>66</v>
      </c>
      <c r="CH49" s="755">
        <v>3305.84</v>
      </c>
      <c r="CI49" s="329"/>
      <c r="CJ49" s="755"/>
      <c r="CK49" s="1261"/>
      <c r="CL49" s="2606">
        <v>47300</v>
      </c>
      <c r="CM49" s="2111" t="s">
        <v>66</v>
      </c>
      <c r="CN49" s="2606">
        <v>47483</v>
      </c>
      <c r="CO49" s="2111" t="s">
        <v>66</v>
      </c>
      <c r="CP49" s="755">
        <v>3305.84</v>
      </c>
      <c r="CQ49" s="329"/>
      <c r="CR49" s="755"/>
      <c r="CS49" s="1261"/>
      <c r="CT49" s="2606">
        <v>47484</v>
      </c>
      <c r="CU49" s="2111" t="s">
        <v>66</v>
      </c>
      <c r="CV49" s="2606">
        <v>47664</v>
      </c>
      <c r="CW49" s="2111" t="s">
        <v>66</v>
      </c>
      <c r="CX49" s="755">
        <v>3574.2</v>
      </c>
      <c r="CY49" s="329"/>
      <c r="CZ49" s="755"/>
      <c r="DA49" s="1261"/>
      <c r="DB49" s="2606">
        <v>47665</v>
      </c>
      <c r="DC49" s="2111" t="s">
        <v>66</v>
      </c>
      <c r="DD49" s="2606">
        <v>47848</v>
      </c>
      <c r="DE49" s="2111" t="s">
        <v>66</v>
      </c>
      <c r="DF49" s="1352"/>
      <c r="DG49" s="2257" t="s">
        <v>434</v>
      </c>
      <c r="DH49" s="515">
        <f>STRCHECKDATE(V50:DF50)</f>
      </c>
      <c r="DI49" s="504"/>
      <c r="DJ49" s="504" t="str">
        <f>IF(T49="","",T49)</f>
        <v>горячая вода в системе централизованного теплоснабжения на отопление</v>
      </c>
      <c r="DK49" s="504"/>
      <c r="DL49" s="504"/>
      <c r="DM49" s="1159">
        <v>21</v>
      </c>
    </row>
    <row customHeight="1" ht="0.75">
      <c r="A50" s="1367" t="s">
        <v>173</v>
      </c>
      <c r="B50" s="1367" t="s">
        <v>174</v>
      </c>
      <c r="C50" s="1367" t="s">
        <v>175</v>
      </c>
      <c r="D50" s="1367" t="s">
        <v>176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46023-46203</v>
      </c>
      <c r="AH50" s="2270"/>
      <c r="AI50" s="2111"/>
      <c r="AJ50" s="2292"/>
      <c r="AK50" s="2111"/>
      <c r="AL50" s="329"/>
      <c r="AM50" s="329"/>
      <c r="AN50" s="329"/>
      <c r="AO50" s="332" t="str">
        <f>AP49&amp;"-"&amp;AR49</f>
        <v>46204-46387</v>
      </c>
      <c r="AP50" s="2313"/>
      <c r="AQ50" s="2111"/>
      <c r="AR50" s="2313"/>
      <c r="AS50" s="2111"/>
      <c r="AT50" s="329"/>
      <c r="AU50" s="329"/>
      <c r="AV50" s="329"/>
      <c r="AW50" s="332" t="str">
        <f>AX49&amp;"-"&amp;AZ49</f>
        <v>46388-46568</v>
      </c>
      <c r="AX50" s="2313"/>
      <c r="AY50" s="2111"/>
      <c r="AZ50" s="2313"/>
      <c r="BA50" s="2111"/>
      <c r="BB50" s="329"/>
      <c r="BC50" s="329"/>
      <c r="BD50" s="329"/>
      <c r="BE50" s="332" t="str">
        <f>BF49&amp;"-"&amp;BH49</f>
        <v>46569-46752</v>
      </c>
      <c r="BF50" s="2313"/>
      <c r="BG50" s="2111"/>
      <c r="BH50" s="2313"/>
      <c r="BI50" s="2111"/>
      <c r="BJ50" s="329"/>
      <c r="BK50" s="329"/>
      <c r="BL50" s="329"/>
      <c r="BM50" s="332" t="str">
        <f>BN49&amp;"-"&amp;BP49</f>
        <v>46753-46934</v>
      </c>
      <c r="BN50" s="2313"/>
      <c r="BO50" s="2111"/>
      <c r="BP50" s="2313"/>
      <c r="BQ50" s="2111"/>
      <c r="BR50" s="329"/>
      <c r="BS50" s="329"/>
      <c r="BT50" s="329"/>
      <c r="BU50" s="332" t="str">
        <f>BV49&amp;"-"&amp;BX49</f>
        <v>46935-47118</v>
      </c>
      <c r="BV50" s="2313"/>
      <c r="BW50" s="2111"/>
      <c r="BX50" s="2313"/>
      <c r="BY50" s="2111"/>
      <c r="BZ50" s="329"/>
      <c r="CA50" s="329"/>
      <c r="CB50" s="329"/>
      <c r="CC50" s="332" t="str">
        <f>CD49&amp;"-"&amp;CF49</f>
        <v>47119-47299</v>
      </c>
      <c r="CD50" s="2313"/>
      <c r="CE50" s="2111"/>
      <c r="CF50" s="2313"/>
      <c r="CG50" s="2111"/>
      <c r="CH50" s="329"/>
      <c r="CI50" s="329"/>
      <c r="CJ50" s="329"/>
      <c r="CK50" s="332" t="str">
        <f>CL49&amp;"-"&amp;CN49</f>
        <v>47300-47483</v>
      </c>
      <c r="CL50" s="2313"/>
      <c r="CM50" s="2111"/>
      <c r="CN50" s="2313"/>
      <c r="CO50" s="2111"/>
      <c r="CP50" s="329"/>
      <c r="CQ50" s="329"/>
      <c r="CR50" s="329"/>
      <c r="CS50" s="332" t="str">
        <f>CT49&amp;"-"&amp;CV49</f>
        <v>47484-47664</v>
      </c>
      <c r="CT50" s="2313"/>
      <c r="CU50" s="2111"/>
      <c r="CV50" s="2313"/>
      <c r="CW50" s="2111"/>
      <c r="CX50" s="329"/>
      <c r="CY50" s="329"/>
      <c r="CZ50" s="329"/>
      <c r="DA50" s="332" t="str">
        <f>DB49&amp;"-"&amp;DD49</f>
        <v>47665-47848</v>
      </c>
      <c r="DB50" s="2313"/>
      <c r="DC50" s="2111"/>
      <c r="DD50" s="2313"/>
      <c r="DE50" s="2111"/>
      <c r="DF50" s="1353"/>
      <c r="DG50" s="2258"/>
      <c r="DI50" s="504"/>
      <c r="DJ50" s="504" t="str">
        <f>IF(T50="","",T50)</f>
        <v/>
      </c>
      <c r="DK50" s="504"/>
      <c r="DL50" s="504"/>
      <c r="DM50" s="1159">
        <v>1</v>
      </c>
    </row>
    <row customHeight="1" ht="11.25">
      <c r="A51" s="1367" t="s">
        <v>173</v>
      </c>
      <c r="B51" s="1367" t="s">
        <v>174</v>
      </c>
      <c r="C51" s="1367" t="s">
        <v>175</v>
      </c>
      <c r="D51" s="1367" t="s">
        <v>176</v>
      </c>
      <c r="E51" s="2263"/>
      <c r="F51" s="2263"/>
      <c r="G51" s="2263"/>
      <c r="H51" s="2263"/>
      <c r="I51" s="2290"/>
      <c r="J51" s="2260"/>
      <c r="K51" s="1367"/>
      <c r="L51" s="1368"/>
      <c r="P51" s="2261"/>
      <c r="Q51" s="2261"/>
      <c r="R51" s="360"/>
      <c r="S51" s="1282"/>
      <c r="T51" s="292" t="s">
        <v>435</v>
      </c>
      <c r="U51" s="371"/>
      <c r="V51" s="371"/>
      <c r="W51" s="371"/>
      <c r="X51" s="371"/>
      <c r="Y51" s="371"/>
      <c r="Z51" s="371"/>
      <c r="AA51" s="371"/>
      <c r="AB51" s="371"/>
      <c r="AC51" s="371"/>
      <c r="AD51" s="371"/>
      <c r="AE51" s="371"/>
      <c r="AF51" s="371"/>
      <c r="AG51" s="371"/>
      <c r="AH51" s="371"/>
      <c r="AI51" s="371"/>
      <c r="AJ51" s="371"/>
      <c r="AK51" s="371"/>
      <c r="AL51" s="2650"/>
      <c r="AM51" s="2650"/>
      <c r="AN51" s="2650"/>
      <c r="AO51" s="2650"/>
      <c r="AP51" s="2650"/>
      <c r="AQ51" s="2650"/>
      <c r="AR51" s="2650"/>
      <c r="AS51" s="2650"/>
      <c r="AT51" s="2650"/>
      <c r="AU51" s="2650"/>
      <c r="AV51" s="2650"/>
      <c r="AW51" s="2650"/>
      <c r="AX51" s="2650"/>
      <c r="AY51" s="2650"/>
      <c r="AZ51" s="2650"/>
      <c r="BA51" s="2650"/>
      <c r="BB51" s="2650"/>
      <c r="BC51" s="2650"/>
      <c r="BD51" s="2650"/>
      <c r="BE51" s="2650"/>
      <c r="BF51" s="2650"/>
      <c r="BG51" s="2650"/>
      <c r="BH51" s="2650"/>
      <c r="BI51" s="2650"/>
      <c r="BJ51" s="2650"/>
      <c r="BK51" s="2650"/>
      <c r="BL51" s="2650"/>
      <c r="BM51" s="2650"/>
      <c r="BN51" s="2650"/>
      <c r="BO51" s="2650"/>
      <c r="BP51" s="2650"/>
      <c r="BQ51" s="2650"/>
      <c r="BR51" s="2650"/>
      <c r="BS51" s="2650"/>
      <c r="BT51" s="2650"/>
      <c r="BU51" s="2650"/>
      <c r="BV51" s="2650"/>
      <c r="BW51" s="2650"/>
      <c r="BX51" s="2650"/>
      <c r="BY51" s="2650"/>
      <c r="BZ51" s="2650"/>
      <c r="CA51" s="2650"/>
      <c r="CB51" s="2650"/>
      <c r="CC51" s="2650"/>
      <c r="CD51" s="2650"/>
      <c r="CE51" s="2650"/>
      <c r="CF51" s="2650"/>
      <c r="CG51" s="2650"/>
      <c r="CH51" s="2650"/>
      <c r="CI51" s="2650"/>
      <c r="CJ51" s="2650"/>
      <c r="CK51" s="2650"/>
      <c r="CL51" s="2650"/>
      <c r="CM51" s="2650"/>
      <c r="CN51" s="2650"/>
      <c r="CO51" s="2650"/>
      <c r="CP51" s="2650"/>
      <c r="CQ51" s="2650"/>
      <c r="CR51" s="2650"/>
      <c r="CS51" s="2650"/>
      <c r="CT51" s="2650"/>
      <c r="CU51" s="2650"/>
      <c r="CV51" s="2650"/>
      <c r="CW51" s="2650"/>
      <c r="CX51" s="2650"/>
      <c r="CY51" s="2650"/>
      <c r="CZ51" s="2650"/>
      <c r="DA51" s="2650"/>
      <c r="DB51" s="2650"/>
      <c r="DC51" s="2650"/>
      <c r="DD51" s="2650"/>
      <c r="DE51" s="2686"/>
      <c r="DF51" s="328"/>
      <c r="DG51" s="2259"/>
      <c r="DI51" s="504"/>
      <c r="DJ51" s="504" t="str">
        <f>IF(T51="","",T51)</f>
        <v>Добавить вид теплоносителя (параметры теплоносителя)</v>
      </c>
      <c r="DK51" s="504"/>
      <c r="DL51" s="504"/>
      <c r="DM51" s="1159">
        <v>11</v>
      </c>
    </row>
    <row customHeight="1" ht="11.25">
      <c r="A52" s="1367" t="s">
        <v>173</v>
      </c>
      <c r="B52" s="1367" t="s">
        <v>174</v>
      </c>
      <c r="C52" s="1367" t="s">
        <v>175</v>
      </c>
      <c r="D52" s="1367" t="s">
        <v>176</v>
      </c>
      <c r="E52" s="2263"/>
      <c r="F52" s="2263"/>
      <c r="G52" s="2263"/>
      <c r="H52" s="2263"/>
      <c r="I52" s="2260"/>
      <c r="J52" s="1367"/>
      <c r="K52" s="1367"/>
      <c r="L52" s="1368"/>
      <c r="P52" s="2261"/>
      <c r="Q52" s="1335"/>
      <c r="R52" s="360"/>
      <c r="S52" s="1282"/>
      <c r="T52" s="291" t="s">
        <v>436</v>
      </c>
      <c r="U52" s="371"/>
      <c r="V52" s="371"/>
      <c r="W52" s="371"/>
      <c r="X52" s="371"/>
      <c r="Y52" s="371"/>
      <c r="Z52" s="371"/>
      <c r="AA52" s="371"/>
      <c r="AB52" s="371"/>
      <c r="AC52" s="370"/>
      <c r="AD52" s="371"/>
      <c r="AE52" s="371"/>
      <c r="AF52" s="371"/>
      <c r="AG52" s="371"/>
      <c r="AH52" s="371"/>
      <c r="AI52" s="371"/>
      <c r="AJ52" s="371"/>
      <c r="AK52" s="370"/>
      <c r="AL52" s="2650"/>
      <c r="AM52" s="2650"/>
      <c r="AN52" s="2650"/>
      <c r="AO52" s="2650"/>
      <c r="AP52" s="2650"/>
      <c r="AQ52" s="2650"/>
      <c r="AR52" s="2650"/>
      <c r="AS52" s="2651"/>
      <c r="AT52" s="2650"/>
      <c r="AU52" s="2650"/>
      <c r="AV52" s="2650"/>
      <c r="AW52" s="2650"/>
      <c r="AX52" s="2650"/>
      <c r="AY52" s="2650"/>
      <c r="AZ52" s="2650"/>
      <c r="BA52" s="2651"/>
      <c r="BB52" s="2650"/>
      <c r="BC52" s="2650"/>
      <c r="BD52" s="2650"/>
      <c r="BE52" s="2650"/>
      <c r="BF52" s="2650"/>
      <c r="BG52" s="2650"/>
      <c r="BH52" s="2650"/>
      <c r="BI52" s="2651"/>
      <c r="BJ52" s="2650"/>
      <c r="BK52" s="2650"/>
      <c r="BL52" s="2650"/>
      <c r="BM52" s="2650"/>
      <c r="BN52" s="2650"/>
      <c r="BO52" s="2650"/>
      <c r="BP52" s="2650"/>
      <c r="BQ52" s="2651"/>
      <c r="BR52" s="2650"/>
      <c r="BS52" s="2650"/>
      <c r="BT52" s="2650"/>
      <c r="BU52" s="2650"/>
      <c r="BV52" s="2650"/>
      <c r="BW52" s="2650"/>
      <c r="BX52" s="2650"/>
      <c r="BY52" s="2651"/>
      <c r="BZ52" s="2650"/>
      <c r="CA52" s="2650"/>
      <c r="CB52" s="2650"/>
      <c r="CC52" s="2650"/>
      <c r="CD52" s="2650"/>
      <c r="CE52" s="2650"/>
      <c r="CF52" s="2650"/>
      <c r="CG52" s="2651"/>
      <c r="CH52" s="2650"/>
      <c r="CI52" s="2650"/>
      <c r="CJ52" s="2650"/>
      <c r="CK52" s="2650"/>
      <c r="CL52" s="2650"/>
      <c r="CM52" s="2650"/>
      <c r="CN52" s="2650"/>
      <c r="CO52" s="2651"/>
      <c r="CP52" s="2650"/>
      <c r="CQ52" s="2650"/>
      <c r="CR52" s="2650"/>
      <c r="CS52" s="2650"/>
      <c r="CT52" s="2650"/>
      <c r="CU52" s="2650"/>
      <c r="CV52" s="2650"/>
      <c r="CW52" s="2651"/>
      <c r="CX52" s="2650"/>
      <c r="CY52" s="2650"/>
      <c r="CZ52" s="2650"/>
      <c r="DA52" s="2650"/>
      <c r="DB52" s="2650"/>
      <c r="DC52" s="2650"/>
      <c r="DD52" s="2650"/>
      <c r="DE52" s="2687"/>
      <c r="DF52" s="371"/>
      <c r="DG52" s="307"/>
      <c r="DI52" s="504"/>
      <c r="DJ52" s="504" t="str">
        <f>IF(T52="","",T52)</f>
        <v>Добавить группу потребителей</v>
      </c>
      <c r="DK52" s="504"/>
      <c r="DL52" s="504"/>
      <c r="DM52" s="1159">
        <v>11</v>
      </c>
    </row>
    <row customHeight="1" ht="15">
      <c r="A53" s="1367" t="s">
        <v>173</v>
      </c>
      <c r="B53" s="1367" t="s">
        <v>174</v>
      </c>
      <c r="C53" s="1367" t="s">
        <v>175</v>
      </c>
      <c r="D53" s="1367" t="s">
        <v>176</v>
      </c>
      <c r="E53" s="2263"/>
      <c r="F53" s="2263"/>
      <c r="G53" s="2263"/>
      <c r="H53" s="2262"/>
      <c r="I53" s="1367"/>
      <c r="J53" s="1367"/>
      <c r="K53" s="1367"/>
      <c r="L53" s="1368"/>
      <c r="M53" s="1369"/>
      <c r="N53" s="1369"/>
      <c r="O53" s="541"/>
      <c r="P53" s="364"/>
      <c r="Q53" s="379"/>
      <c r="R53" s="359"/>
      <c r="S53" s="1282"/>
      <c r="T53" s="369" t="s">
        <v>437</v>
      </c>
      <c r="U53" s="371"/>
      <c r="V53" s="371"/>
      <c r="W53" s="371"/>
      <c r="X53" s="371"/>
      <c r="Y53" s="371"/>
      <c r="Z53" s="371"/>
      <c r="AA53" s="371"/>
      <c r="AB53" s="371"/>
      <c r="AC53" s="370"/>
      <c r="AD53" s="371"/>
      <c r="AE53" s="371"/>
      <c r="AF53" s="371"/>
      <c r="AG53" s="371"/>
      <c r="AH53" s="371"/>
      <c r="AI53" s="371"/>
      <c r="AJ53" s="371"/>
      <c r="AK53" s="370"/>
      <c r="AL53" s="2650"/>
      <c r="AM53" s="2650"/>
      <c r="AN53" s="2650"/>
      <c r="AO53" s="2650"/>
      <c r="AP53" s="2650"/>
      <c r="AQ53" s="2650"/>
      <c r="AR53" s="2650"/>
      <c r="AS53" s="2651"/>
      <c r="AT53" s="2650"/>
      <c r="AU53" s="2650"/>
      <c r="AV53" s="2650"/>
      <c r="AW53" s="2650"/>
      <c r="AX53" s="2650"/>
      <c r="AY53" s="2650"/>
      <c r="AZ53" s="2650"/>
      <c r="BA53" s="2651"/>
      <c r="BB53" s="2650"/>
      <c r="BC53" s="2650"/>
      <c r="BD53" s="2650"/>
      <c r="BE53" s="2650"/>
      <c r="BF53" s="2650"/>
      <c r="BG53" s="2650"/>
      <c r="BH53" s="2650"/>
      <c r="BI53" s="2651"/>
      <c r="BJ53" s="2650"/>
      <c r="BK53" s="2650"/>
      <c r="BL53" s="2650"/>
      <c r="BM53" s="2650"/>
      <c r="BN53" s="2650"/>
      <c r="BO53" s="2650"/>
      <c r="BP53" s="2650"/>
      <c r="BQ53" s="2651"/>
      <c r="BR53" s="2650"/>
      <c r="BS53" s="2650"/>
      <c r="BT53" s="2650"/>
      <c r="BU53" s="2650"/>
      <c r="BV53" s="2650"/>
      <c r="BW53" s="2650"/>
      <c r="BX53" s="2650"/>
      <c r="BY53" s="2651"/>
      <c r="BZ53" s="2650"/>
      <c r="CA53" s="2650"/>
      <c r="CB53" s="2650"/>
      <c r="CC53" s="2650"/>
      <c r="CD53" s="2650"/>
      <c r="CE53" s="2650"/>
      <c r="CF53" s="2650"/>
      <c r="CG53" s="2651"/>
      <c r="CH53" s="2650"/>
      <c r="CI53" s="2650"/>
      <c r="CJ53" s="2650"/>
      <c r="CK53" s="2650"/>
      <c r="CL53" s="2650"/>
      <c r="CM53" s="2650"/>
      <c r="CN53" s="2650"/>
      <c r="CO53" s="2651"/>
      <c r="CP53" s="2650"/>
      <c r="CQ53" s="2650"/>
      <c r="CR53" s="2650"/>
      <c r="CS53" s="2650"/>
      <c r="CT53" s="2650"/>
      <c r="CU53" s="2650"/>
      <c r="CV53" s="2650"/>
      <c r="CW53" s="2651"/>
      <c r="CX53" s="2650"/>
      <c r="CY53" s="2650"/>
      <c r="CZ53" s="2650"/>
      <c r="DA53" s="2650"/>
      <c r="DB53" s="2650"/>
      <c r="DC53" s="2650"/>
      <c r="DD53" s="2650"/>
      <c r="DE53" s="2687"/>
      <c r="DF53" s="371"/>
      <c r="DG53" s="307"/>
      <c r="DI53" s="504"/>
      <c r="DJ53" s="504" t="str">
        <f>IF(T53="","",T53)</f>
        <v>Добавить схему подключения</v>
      </c>
      <c r="DK53" s="504"/>
      <c r="DL53" s="504"/>
      <c r="DM53" s="1159">
        <v>14</v>
      </c>
    </row>
    <row s="1646" customFormat="1" customHeight="1" ht="0.75">
      <c r="A54" s="1347" t="s">
        <v>173</v>
      </c>
      <c r="B54" s="1347" t="s">
        <v>174</v>
      </c>
      <c r="C54" s="1347" t="s">
        <v>175</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8"/>
      <c r="BQ54" s="1328"/>
      <c r="BR54" s="1328"/>
      <c r="BS54" s="1328"/>
      <c r="BT54" s="1328"/>
      <c r="BU54" s="1328"/>
      <c r="BV54" s="1328"/>
      <c r="BW54" s="1328"/>
      <c r="BX54" s="1328"/>
      <c r="BY54" s="1328"/>
      <c r="BZ54" s="1328"/>
      <c r="CA54" s="1328"/>
      <c r="CB54" s="1328"/>
      <c r="CC54" s="1328"/>
      <c r="CD54" s="1328"/>
      <c r="CE54" s="1328"/>
      <c r="CF54" s="1328"/>
      <c r="CG54" s="1328"/>
      <c r="CH54" s="1328"/>
      <c r="CI54" s="1328"/>
      <c r="CJ54" s="1328"/>
      <c r="CK54" s="1328"/>
      <c r="CL54" s="1328"/>
      <c r="CM54" s="1328"/>
      <c r="CN54" s="1328"/>
      <c r="CO54" s="1328"/>
      <c r="CP54" s="1328"/>
      <c r="CQ54" s="1328"/>
      <c r="CR54" s="1328"/>
      <c r="CS54" s="1328"/>
      <c r="CT54" s="1328"/>
      <c r="CU54" s="1328"/>
      <c r="CV54" s="1328"/>
      <c r="CW54" s="1328"/>
      <c r="CX54" s="1328"/>
      <c r="CY54" s="1328"/>
      <c r="CZ54" s="1328"/>
      <c r="DA54" s="1328"/>
      <c r="DB54" s="1328"/>
      <c r="DC54" s="1328"/>
      <c r="DD54" s="1328"/>
      <c r="DE54" s="2689"/>
      <c r="DF54" s="1328"/>
      <c r="DG54" s="1328"/>
      <c r="DI54" s="793"/>
      <c r="DJ54" s="793" t="str">
        <f>IF(T54="","",T54)</f>
        <v>Добавить источник для дифференциации</v>
      </c>
      <c r="DK54" s="793"/>
      <c r="DL54" s="793"/>
      <c r="DM54" s="522">
        <v>1</v>
      </c>
    </row>
    <row s="1646" customFormat="1" customHeight="1" ht="0.75">
      <c r="A55" s="1347" t="s">
        <v>173</v>
      </c>
      <c r="B55" s="1347" t="s">
        <v>174</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N55" s="1328"/>
      <c r="AO55" s="1328"/>
      <c r="AP55" s="1328"/>
      <c r="AQ55" s="1328"/>
      <c r="AR55" s="1328"/>
      <c r="AS55" s="1328"/>
      <c r="AT55" s="1328"/>
      <c r="AU55" s="1328"/>
      <c r="AV55" s="1328"/>
      <c r="AW55" s="1328"/>
      <c r="AX55" s="1328"/>
      <c r="AY55" s="1328"/>
      <c r="AZ55" s="1328"/>
      <c r="BA55" s="1328"/>
      <c r="BB55" s="1328"/>
      <c r="BC55" s="1328"/>
      <c r="BD55" s="1328"/>
      <c r="BE55" s="1328"/>
      <c r="BF55" s="1328"/>
      <c r="BG55" s="1328"/>
      <c r="BH55" s="1328"/>
      <c r="BI55" s="1328"/>
      <c r="BJ55" s="1328"/>
      <c r="BK55" s="1328"/>
      <c r="BL55" s="1328"/>
      <c r="BM55" s="1328"/>
      <c r="BN55" s="1328"/>
      <c r="BO55" s="1328"/>
      <c r="BP55" s="1328"/>
      <c r="BQ55" s="1328"/>
      <c r="BR55" s="1328"/>
      <c r="BS55" s="1328"/>
      <c r="BT55" s="1328"/>
      <c r="BU55" s="1328"/>
      <c r="BV55" s="1328"/>
      <c r="BW55" s="1328"/>
      <c r="BX55" s="1328"/>
      <c r="BY55" s="1328"/>
      <c r="BZ55" s="1328"/>
      <c r="CA55" s="1328"/>
      <c r="CB55" s="1328"/>
      <c r="CC55" s="1328"/>
      <c r="CD55" s="1328"/>
      <c r="CE55" s="1328"/>
      <c r="CF55" s="1328"/>
      <c r="CG55" s="1328"/>
      <c r="CH55" s="1328"/>
      <c r="CI55" s="1328"/>
      <c r="CJ55" s="1328"/>
      <c r="CK55" s="1328"/>
      <c r="CL55" s="1328"/>
      <c r="CM55" s="1328"/>
      <c r="CN55" s="1328"/>
      <c r="CO55" s="1328"/>
      <c r="CP55" s="1328"/>
      <c r="CQ55" s="1328"/>
      <c r="CR55" s="1328"/>
      <c r="CS55" s="1328"/>
      <c r="CT55" s="1328"/>
      <c r="CU55" s="1328"/>
      <c r="CV55" s="1328"/>
      <c r="CW55" s="1328"/>
      <c r="CX55" s="1328"/>
      <c r="CY55" s="1328"/>
      <c r="CZ55" s="1328"/>
      <c r="DA55" s="1328"/>
      <c r="DB55" s="1328"/>
      <c r="DC55" s="1328"/>
      <c r="DD55" s="1328"/>
      <c r="DE55" s="2689"/>
      <c r="DF55" s="1328"/>
      <c r="DG55" s="1328"/>
      <c r="DI55" s="793"/>
      <c r="DJ55" s="793" t="str">
        <f>IF(T55="","",T55)</f>
        <v>Добавить централизованную систему для дифференциации</v>
      </c>
      <c r="DK55" s="793"/>
      <c r="DL55" s="793"/>
      <c r="DM55" s="522">
        <v>1</v>
      </c>
    </row>
    <row s="1646" customFormat="1" customHeight="1" ht="0.75">
      <c r="A56" s="1347" t="s">
        <v>173</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c r="BV56" s="1328"/>
      <c r="BW56" s="1328"/>
      <c r="BX56" s="1328"/>
      <c r="BY56" s="1328"/>
      <c r="BZ56" s="1328"/>
      <c r="CA56" s="1328"/>
      <c r="CB56" s="1328"/>
      <c r="CC56" s="1328"/>
      <c r="CD56" s="1328"/>
      <c r="CE56" s="1328"/>
      <c r="CF56" s="1328"/>
      <c r="CG56" s="1328"/>
      <c r="CH56" s="1328"/>
      <c r="CI56" s="1328"/>
      <c r="CJ56" s="1328"/>
      <c r="CK56" s="1328"/>
      <c r="CL56" s="1328"/>
      <c r="CM56" s="1328"/>
      <c r="CN56" s="1328"/>
      <c r="CO56" s="1328"/>
      <c r="CP56" s="1328"/>
      <c r="CQ56" s="1328"/>
      <c r="CR56" s="1328"/>
      <c r="CS56" s="1328"/>
      <c r="CT56" s="1328"/>
      <c r="CU56" s="1328"/>
      <c r="CV56" s="1328"/>
      <c r="CW56" s="1328"/>
      <c r="CX56" s="1328"/>
      <c r="CY56" s="1328"/>
      <c r="CZ56" s="1328"/>
      <c r="DA56" s="1328"/>
      <c r="DB56" s="1328"/>
      <c r="DC56" s="1328"/>
      <c r="DD56" s="1328"/>
      <c r="DE56" s="2689"/>
      <c r="DF56" s="1328"/>
      <c r="DG56" s="1328"/>
      <c r="DI56" s="504"/>
      <c r="DJ56" s="504" t="str">
        <f>IF(T56="","",T56)</f>
        <v>Добавить территорию для дифференциации</v>
      </c>
      <c r="DK56" s="504"/>
      <c r="DL56" s="504"/>
      <c r="DM56" s="515">
        <v>1</v>
      </c>
    </row>
    <row s="1854" customFormat="1" customHeight="1" ht="21">
      <c r="A57" s="1367" t="s">
        <v>181</v>
      </c>
      <c r="B57" s="1367"/>
      <c r="C57" s="1367"/>
      <c r="D57" s="1367"/>
      <c r="E57" s="2262" t="s">
        <v>103</v>
      </c>
      <c r="F57" s="1367"/>
      <c r="G57" s="1367"/>
      <c r="H57" s="1367"/>
      <c r="I57" s="1367"/>
      <c r="J57" s="1367"/>
      <c r="K57" s="1367"/>
      <c r="L57" s="1373"/>
      <c r="M57" s="1369"/>
      <c r="N57" s="1369"/>
      <c r="O57" s="1369"/>
      <c r="P57" s="2401"/>
      <c r="Q57" s="1827"/>
      <c r="R57" s="359"/>
      <c r="S57" s="2277" t="str">
        <f>INDEX(PT_DIFFERENTIATION_NUM_NTAR,MATCH(A57,PT_DIFFERENTIATION_NTAR_ID,0))</f>
        <v>2</v>
      </c>
      <c r="T57" s="1529" t="s">
        <v>132</v>
      </c>
      <c r="U57" s="304"/>
      <c r="V57" s="2246"/>
      <c r="W57" s="2247"/>
      <c r="X57" s="2247"/>
      <c r="Y57" s="2247"/>
      <c r="Z57" s="2247"/>
      <c r="AA57" s="2247"/>
      <c r="AB57" s="2247"/>
      <c r="AC57" s="2248"/>
      <c r="AD57" s="2246" t="str">
        <f>INDEX(PT_DIFFERENTIATION_NTAR,MATCH(A57,PT_DIFFERENTIATION_NTAR_ID,0))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AE57" s="2247"/>
      <c r="AF57" s="2247"/>
      <c r="AG57" s="2247"/>
      <c r="AH57" s="2247"/>
      <c r="AI57" s="2247"/>
      <c r="AJ57" s="2247"/>
      <c r="AK57" s="2247"/>
      <c r="AL57" s="2246"/>
      <c r="AM57" s="2247"/>
      <c r="AN57" s="2247"/>
      <c r="AO57" s="2247"/>
      <c r="AP57" s="2247"/>
      <c r="AQ57" s="2247"/>
      <c r="AR57" s="2247"/>
      <c r="AS57" s="2248"/>
      <c r="AT57" s="2246"/>
      <c r="AU57" s="2247"/>
      <c r="AV57" s="2247"/>
      <c r="AW57" s="2247"/>
      <c r="AX57" s="2247"/>
      <c r="AY57" s="2247"/>
      <c r="AZ57" s="2247"/>
      <c r="BA57" s="2248"/>
      <c r="BB57" s="2246"/>
      <c r="BC57" s="2247"/>
      <c r="BD57" s="2247"/>
      <c r="BE57" s="2247"/>
      <c r="BF57" s="2247"/>
      <c r="BG57" s="2247"/>
      <c r="BH57" s="2247"/>
      <c r="BI57" s="2248"/>
      <c r="BJ57" s="2246"/>
      <c r="BK57" s="2247"/>
      <c r="BL57" s="2247"/>
      <c r="BM57" s="2247"/>
      <c r="BN57" s="2247"/>
      <c r="BO57" s="2247"/>
      <c r="BP57" s="2247"/>
      <c r="BQ57" s="2248"/>
      <c r="BR57" s="2246"/>
      <c r="BS57" s="2247"/>
      <c r="BT57" s="2247"/>
      <c r="BU57" s="2247"/>
      <c r="BV57" s="2247"/>
      <c r="BW57" s="2247"/>
      <c r="BX57" s="2247"/>
      <c r="BY57" s="2248"/>
      <c r="BZ57" s="2246"/>
      <c r="CA57" s="2247"/>
      <c r="CB57" s="2247"/>
      <c r="CC57" s="2247"/>
      <c r="CD57" s="2247"/>
      <c r="CE57" s="2247"/>
      <c r="CF57" s="2247"/>
      <c r="CG57" s="2248"/>
      <c r="CH57" s="2246"/>
      <c r="CI57" s="2247"/>
      <c r="CJ57" s="2247"/>
      <c r="CK57" s="2247"/>
      <c r="CL57" s="2247"/>
      <c r="CM57" s="2247"/>
      <c r="CN57" s="2247"/>
      <c r="CO57" s="2248"/>
      <c r="CP57" s="2246"/>
      <c r="CQ57" s="2247"/>
      <c r="CR57" s="2247"/>
      <c r="CS57" s="2247"/>
      <c r="CT57" s="2247"/>
      <c r="CU57" s="2247"/>
      <c r="CV57" s="2247"/>
      <c r="CW57" s="2248"/>
      <c r="CX57" s="2246"/>
      <c r="CY57" s="2247"/>
      <c r="CZ57" s="2247"/>
      <c r="DA57" s="2247"/>
      <c r="DB57" s="2247"/>
      <c r="DC57" s="2247"/>
      <c r="DD57" s="2247"/>
      <c r="DE57" s="2683"/>
      <c r="DF57" s="2248"/>
      <c r="DG57" s="1262" t="s">
        <v>420</v>
      </c>
      <c r="DH57" s="1646"/>
      <c r="DI57" s="1628"/>
      <c r="DJ57" s="1628" t="str">
        <f>IF(T57="","",T57)</f>
        <v>Наименование тарифа</v>
      </c>
      <c r="DK57" s="1628"/>
      <c r="DL57" s="1628"/>
      <c r="DM57" s="1639">
        <v>0</v>
      </c>
    </row>
    <row s="1854" customFormat="1" customHeight="1" ht="21">
      <c r="A58" s="1367"/>
      <c r="B58" s="1367" t="s">
        <v>182</v>
      </c>
      <c r="C58" s="1367"/>
      <c r="D58" s="1367"/>
      <c r="E58" s="2263">
        <v>1</v>
      </c>
      <c r="F58" s="2262">
        <v>1</v>
      </c>
      <c r="G58" s="1367"/>
      <c r="H58" s="1367"/>
      <c r="I58" s="1367"/>
      <c r="J58" s="1367"/>
      <c r="K58" s="1367"/>
      <c r="L58" s="1373"/>
      <c r="M58" s="1369"/>
      <c r="N58" s="1369"/>
      <c r="O58" s="1369"/>
      <c r="P58" s="2129"/>
      <c r="Q58" s="356"/>
      <c r="R58" s="357"/>
      <c r="S58" s="2277" t="str">
        <f>INDEX(PT_DIFFERENTIATION_NUM_TER,MATCH(B58,PT_DIFFERENTIATION_TER_ID,0))</f>
        <v>2.1</v>
      </c>
      <c r="T58" s="1526" t="s">
        <v>421</v>
      </c>
      <c r="U58" s="304"/>
      <c r="V58" s="2246"/>
      <c r="W58" s="2247"/>
      <c r="X58" s="2247"/>
      <c r="Y58" s="2247"/>
      <c r="Z58" s="2247"/>
      <c r="AA58" s="2247"/>
      <c r="AB58" s="2247"/>
      <c r="AC58" s="2248"/>
      <c r="AD58" s="2246" t="str">
        <f>INDEX(PT_DIFFERENTIATION_TER,MATCH(B58,PT_DIFFERENTIATION_TER_ID,0))</f>
        <v>Территория 2</v>
      </c>
      <c r="AE58" s="2247"/>
      <c r="AF58" s="2247"/>
      <c r="AG58" s="2247"/>
      <c r="AH58" s="2247"/>
      <c r="AI58" s="2247"/>
      <c r="AJ58" s="2247"/>
      <c r="AK58" s="2247"/>
      <c r="AL58" s="2246"/>
      <c r="AM58" s="2247"/>
      <c r="AN58" s="2247"/>
      <c r="AO58" s="2247"/>
      <c r="AP58" s="2247"/>
      <c r="AQ58" s="2247"/>
      <c r="AR58" s="2247"/>
      <c r="AS58" s="2248"/>
      <c r="AT58" s="2246"/>
      <c r="AU58" s="2247"/>
      <c r="AV58" s="2247"/>
      <c r="AW58" s="2247"/>
      <c r="AX58" s="2247"/>
      <c r="AY58" s="2247"/>
      <c r="AZ58" s="2247"/>
      <c r="BA58" s="2248"/>
      <c r="BB58" s="2246"/>
      <c r="BC58" s="2247"/>
      <c r="BD58" s="2247"/>
      <c r="BE58" s="2247"/>
      <c r="BF58" s="2247"/>
      <c r="BG58" s="2247"/>
      <c r="BH58" s="2247"/>
      <c r="BI58" s="2248"/>
      <c r="BJ58" s="2246"/>
      <c r="BK58" s="2247"/>
      <c r="BL58" s="2247"/>
      <c r="BM58" s="2247"/>
      <c r="BN58" s="2247"/>
      <c r="BO58" s="2247"/>
      <c r="BP58" s="2247"/>
      <c r="BQ58" s="2248"/>
      <c r="BR58" s="2246"/>
      <c r="BS58" s="2247"/>
      <c r="BT58" s="2247"/>
      <c r="BU58" s="2247"/>
      <c r="BV58" s="2247"/>
      <c r="BW58" s="2247"/>
      <c r="BX58" s="2247"/>
      <c r="BY58" s="2248"/>
      <c r="BZ58" s="2246"/>
      <c r="CA58" s="2247"/>
      <c r="CB58" s="2247"/>
      <c r="CC58" s="2247"/>
      <c r="CD58" s="2247"/>
      <c r="CE58" s="2247"/>
      <c r="CF58" s="2247"/>
      <c r="CG58" s="2248"/>
      <c r="CH58" s="2246"/>
      <c r="CI58" s="2247"/>
      <c r="CJ58" s="2247"/>
      <c r="CK58" s="2247"/>
      <c r="CL58" s="2247"/>
      <c r="CM58" s="2247"/>
      <c r="CN58" s="2247"/>
      <c r="CO58" s="2248"/>
      <c r="CP58" s="2246"/>
      <c r="CQ58" s="2247"/>
      <c r="CR58" s="2247"/>
      <c r="CS58" s="2247"/>
      <c r="CT58" s="2247"/>
      <c r="CU58" s="2247"/>
      <c r="CV58" s="2247"/>
      <c r="CW58" s="2248"/>
      <c r="CX58" s="2246"/>
      <c r="CY58" s="2247"/>
      <c r="CZ58" s="2247"/>
      <c r="DA58" s="2247"/>
      <c r="DB58" s="2247"/>
      <c r="DC58" s="2247"/>
      <c r="DD58" s="2247"/>
      <c r="DE58" s="2683"/>
      <c r="DF58" s="2248"/>
      <c r="DG58" s="1262" t="s">
        <v>422</v>
      </c>
      <c r="DH58" s="1646"/>
      <c r="DI58" s="1628"/>
      <c r="DJ58" s="1628" t="str">
        <f>IF(T58="","",T58)</f>
        <v>Территория действия тарифа</v>
      </c>
      <c r="DK58" s="1628"/>
      <c r="DL58" s="1628"/>
      <c r="DM58" s="1639">
        <v>0</v>
      </c>
    </row>
    <row s="1854" customFormat="1" customHeight="1" ht="23.25">
      <c r="A59" s="1367"/>
      <c r="B59" s="1367"/>
      <c r="C59" s="1367" t="s">
        <v>183</v>
      </c>
      <c r="D59" s="1367"/>
      <c r="E59" s="2263">
        <v>1</v>
      </c>
      <c r="F59" s="2263"/>
      <c r="G59" s="2262">
        <v>1</v>
      </c>
      <c r="H59" s="1367"/>
      <c r="I59" s="1367"/>
      <c r="J59" s="1367"/>
      <c r="K59" s="1367"/>
      <c r="L59" s="1373"/>
      <c r="M59" s="1369"/>
      <c r="N59" s="1369"/>
      <c r="O59" s="1369"/>
      <c r="P59" s="358"/>
      <c r="Q59" s="356"/>
      <c r="R59" s="357"/>
      <c r="S59" s="2277" t="str">
        <f>INDEX(PT_DIFFERENTIATION_NUM_CS,MATCH(C59,PT_DIFFERENTIATION_CS_ID,0))</f>
        <v>2.1.1</v>
      </c>
      <c r="T59" s="313" t="s">
        <v>423</v>
      </c>
      <c r="U59" s="304"/>
      <c r="V59" s="2246"/>
      <c r="W59" s="2247"/>
      <c r="X59" s="2247"/>
      <c r="Y59" s="2247"/>
      <c r="Z59" s="2247"/>
      <c r="AA59" s="2247"/>
      <c r="AB59" s="2247"/>
      <c r="AC59" s="2248"/>
      <c r="AD59" s="2246" t="str">
        <f>INDEX(PT_DIFFERENTIATION_CS,MATCH(C59,PT_DIFFERENTIATION_CS_ID,0))</f>
        <v>без дифференциации</v>
      </c>
      <c r="AE59" s="2247"/>
      <c r="AF59" s="2247"/>
      <c r="AG59" s="2247"/>
      <c r="AH59" s="2247"/>
      <c r="AI59" s="2247"/>
      <c r="AJ59" s="2247"/>
      <c r="AK59" s="2247"/>
      <c r="AL59" s="2246"/>
      <c r="AM59" s="2247"/>
      <c r="AN59" s="2247"/>
      <c r="AO59" s="2247"/>
      <c r="AP59" s="2247"/>
      <c r="AQ59" s="2247"/>
      <c r="AR59" s="2247"/>
      <c r="AS59" s="2248"/>
      <c r="AT59" s="2246"/>
      <c r="AU59" s="2247"/>
      <c r="AV59" s="2247"/>
      <c r="AW59" s="2247"/>
      <c r="AX59" s="2247"/>
      <c r="AY59" s="2247"/>
      <c r="AZ59" s="2247"/>
      <c r="BA59" s="2248"/>
      <c r="BB59" s="2246"/>
      <c r="BC59" s="2247"/>
      <c r="BD59" s="2247"/>
      <c r="BE59" s="2247"/>
      <c r="BF59" s="2247"/>
      <c r="BG59" s="2247"/>
      <c r="BH59" s="2247"/>
      <c r="BI59" s="2248"/>
      <c r="BJ59" s="2246"/>
      <c r="BK59" s="2247"/>
      <c r="BL59" s="2247"/>
      <c r="BM59" s="2247"/>
      <c r="BN59" s="2247"/>
      <c r="BO59" s="2247"/>
      <c r="BP59" s="2247"/>
      <c r="BQ59" s="2248"/>
      <c r="BR59" s="2246"/>
      <c r="BS59" s="2247"/>
      <c r="BT59" s="2247"/>
      <c r="BU59" s="2247"/>
      <c r="BV59" s="2247"/>
      <c r="BW59" s="2247"/>
      <c r="BX59" s="2247"/>
      <c r="BY59" s="2248"/>
      <c r="BZ59" s="2246"/>
      <c r="CA59" s="2247"/>
      <c r="CB59" s="2247"/>
      <c r="CC59" s="2247"/>
      <c r="CD59" s="2247"/>
      <c r="CE59" s="2247"/>
      <c r="CF59" s="2247"/>
      <c r="CG59" s="2248"/>
      <c r="CH59" s="2246"/>
      <c r="CI59" s="2247"/>
      <c r="CJ59" s="2247"/>
      <c r="CK59" s="2247"/>
      <c r="CL59" s="2247"/>
      <c r="CM59" s="2247"/>
      <c r="CN59" s="2247"/>
      <c r="CO59" s="2248"/>
      <c r="CP59" s="2246"/>
      <c r="CQ59" s="2247"/>
      <c r="CR59" s="2247"/>
      <c r="CS59" s="2247"/>
      <c r="CT59" s="2247"/>
      <c r="CU59" s="2247"/>
      <c r="CV59" s="2247"/>
      <c r="CW59" s="2248"/>
      <c r="CX59" s="2246"/>
      <c r="CY59" s="2247"/>
      <c r="CZ59" s="2247"/>
      <c r="DA59" s="2247"/>
      <c r="DB59" s="2247"/>
      <c r="DC59" s="2247"/>
      <c r="DD59" s="2247"/>
      <c r="DE59" s="2683"/>
      <c r="DF59" s="2248"/>
      <c r="DG59" s="1262" t="s">
        <v>424</v>
      </c>
      <c r="DH59" s="1646"/>
      <c r="DI59" s="1628"/>
      <c r="DJ59" s="1628" t="str">
        <f>IF(T59="","",T59)</f>
        <v>Наименование системы теплоснабжения </v>
      </c>
      <c r="DK59" s="1628"/>
      <c r="DL59" s="1628"/>
      <c r="DM59" s="1639">
        <v>0</v>
      </c>
    </row>
    <row s="1854" customFormat="1" customHeight="1" ht="21">
      <c r="A60" s="1367"/>
      <c r="B60" s="1367"/>
      <c r="C60" s="1367"/>
      <c r="D60" s="1367" t="s">
        <v>184</v>
      </c>
      <c r="E60" s="2263">
        <v>1</v>
      </c>
      <c r="F60" s="2263"/>
      <c r="G60" s="2263"/>
      <c r="H60" s="2262">
        <v>1</v>
      </c>
      <c r="I60" s="1367"/>
      <c r="J60" s="1367"/>
      <c r="K60" s="1367"/>
      <c r="L60" s="1373"/>
      <c r="M60" s="1369"/>
      <c r="N60" s="1369"/>
      <c r="O60" s="1369"/>
      <c r="P60" s="358"/>
      <c r="Q60" s="356"/>
      <c r="R60" s="357"/>
      <c r="S60" s="2277" t="str">
        <f>INDEX(PT_DIFFERENTIATION_NUM_IST_TE,MATCH(D60,PT_DIFFERENTIATION_IST_TE_ID,0))</f>
        <v>2.1.1.1</v>
      </c>
      <c r="T60" s="314" t="s">
        <v>425</v>
      </c>
      <c r="U60" s="304"/>
      <c r="V60" s="2246"/>
      <c r="W60" s="2247"/>
      <c r="X60" s="2247"/>
      <c r="Y60" s="2247"/>
      <c r="Z60" s="2247"/>
      <c r="AA60" s="2247"/>
      <c r="AB60" s="2247"/>
      <c r="AC60" s="2248"/>
      <c r="AD60" s="2246" t="str">
        <f>INDEX(PT_DIFFERENTIATION_IST_TE,MATCH(D60,PT_DIFFERENTIATION_IST_TE_ID,0))</f>
        <v>без дифференциации</v>
      </c>
      <c r="AE60" s="2247"/>
      <c r="AF60" s="2247"/>
      <c r="AG60" s="2247"/>
      <c r="AH60" s="2247"/>
      <c r="AI60" s="2247"/>
      <c r="AJ60" s="2247"/>
      <c r="AK60" s="2247"/>
      <c r="AL60" s="2246"/>
      <c r="AM60" s="2247"/>
      <c r="AN60" s="2247"/>
      <c r="AO60" s="2247"/>
      <c r="AP60" s="2247"/>
      <c r="AQ60" s="2247"/>
      <c r="AR60" s="2247"/>
      <c r="AS60" s="2248"/>
      <c r="AT60" s="2246"/>
      <c r="AU60" s="2247"/>
      <c r="AV60" s="2247"/>
      <c r="AW60" s="2247"/>
      <c r="AX60" s="2247"/>
      <c r="AY60" s="2247"/>
      <c r="AZ60" s="2247"/>
      <c r="BA60" s="2248"/>
      <c r="BB60" s="2246"/>
      <c r="BC60" s="2247"/>
      <c r="BD60" s="2247"/>
      <c r="BE60" s="2247"/>
      <c r="BF60" s="2247"/>
      <c r="BG60" s="2247"/>
      <c r="BH60" s="2247"/>
      <c r="BI60" s="2248"/>
      <c r="BJ60" s="2246"/>
      <c r="BK60" s="2247"/>
      <c r="BL60" s="2247"/>
      <c r="BM60" s="2247"/>
      <c r="BN60" s="2247"/>
      <c r="BO60" s="2247"/>
      <c r="BP60" s="2247"/>
      <c r="BQ60" s="2248"/>
      <c r="BR60" s="2246"/>
      <c r="BS60" s="2247"/>
      <c r="BT60" s="2247"/>
      <c r="BU60" s="2247"/>
      <c r="BV60" s="2247"/>
      <c r="BW60" s="2247"/>
      <c r="BX60" s="2247"/>
      <c r="BY60" s="2248"/>
      <c r="BZ60" s="2246"/>
      <c r="CA60" s="2247"/>
      <c r="CB60" s="2247"/>
      <c r="CC60" s="2247"/>
      <c r="CD60" s="2247"/>
      <c r="CE60" s="2247"/>
      <c r="CF60" s="2247"/>
      <c r="CG60" s="2248"/>
      <c r="CH60" s="2246"/>
      <c r="CI60" s="2247"/>
      <c r="CJ60" s="2247"/>
      <c r="CK60" s="2247"/>
      <c r="CL60" s="2247"/>
      <c r="CM60" s="2247"/>
      <c r="CN60" s="2247"/>
      <c r="CO60" s="2248"/>
      <c r="CP60" s="2246"/>
      <c r="CQ60" s="2247"/>
      <c r="CR60" s="2247"/>
      <c r="CS60" s="2247"/>
      <c r="CT60" s="2247"/>
      <c r="CU60" s="2247"/>
      <c r="CV60" s="2247"/>
      <c r="CW60" s="2248"/>
      <c r="CX60" s="2246"/>
      <c r="CY60" s="2247"/>
      <c r="CZ60" s="2247"/>
      <c r="DA60" s="2247"/>
      <c r="DB60" s="2247"/>
      <c r="DC60" s="2247"/>
      <c r="DD60" s="2247"/>
      <c r="DE60" s="2683"/>
      <c r="DF60" s="2248"/>
      <c r="DG60" s="1262" t="s">
        <v>426</v>
      </c>
      <c r="DH60" s="1646"/>
      <c r="DI60" s="1628"/>
      <c r="DJ60" s="1628" t="str">
        <f>IF(T60="","",T60)</f>
        <v>Источник тепловой энергии  </v>
      </c>
      <c r="DK60" s="1628"/>
      <c r="DL60" s="1628"/>
      <c r="DM60" s="1639">
        <v>0</v>
      </c>
    </row>
    <row s="1854" customFormat="1" customHeight="1" ht="47.25">
      <c r="A61" s="1367"/>
      <c r="B61" s="1367"/>
      <c r="C61" s="1367"/>
      <c r="D61" s="1367"/>
      <c r="E61" s="2263">
        <v>1</v>
      </c>
      <c r="F61" s="2263"/>
      <c r="G61" s="2263"/>
      <c r="H61" s="2263"/>
      <c r="I61" s="2260" t="str">
        <f>S60&amp;".1"</f>
        <v>2.1.1.1.1</v>
      </c>
      <c r="J61" s="1367"/>
      <c r="K61" s="1367"/>
      <c r="L61" s="1373" t="s">
        <v>427</v>
      </c>
      <c r="M61" s="1370"/>
      <c r="N61" s="1780"/>
      <c r="O61" s="1780"/>
      <c r="P61" s="2378">
        <v>1</v>
      </c>
      <c r="Q61" s="2378"/>
      <c r="R61" s="360"/>
      <c r="S61" s="2277" t="str">
        <f>$I61</f>
        <v>2.1.1.1.1</v>
      </c>
      <c r="T61" s="289" t="s">
        <v>428</v>
      </c>
      <c r="U61" s="304"/>
      <c r="V61" s="2249"/>
      <c r="W61" s="2250"/>
      <c r="X61" s="2250"/>
      <c r="Y61" s="2250"/>
      <c r="Z61" s="2250"/>
      <c r="AA61" s="2250"/>
      <c r="AB61" s="2250"/>
      <c r="AC61" s="2251"/>
      <c r="AD61" s="2249" t="s">
        <v>470</v>
      </c>
      <c r="AE61" s="2250"/>
      <c r="AF61" s="2250"/>
      <c r="AG61" s="2250"/>
      <c r="AH61" s="2250"/>
      <c r="AI61" s="2250"/>
      <c r="AJ61" s="2250"/>
      <c r="AK61" s="2250"/>
      <c r="AL61" s="2249"/>
      <c r="AM61" s="2250"/>
      <c r="AN61" s="2250"/>
      <c r="AO61" s="2250"/>
      <c r="AP61" s="2250"/>
      <c r="AQ61" s="2250"/>
      <c r="AR61" s="2250"/>
      <c r="AS61" s="2251"/>
      <c r="AT61" s="2249"/>
      <c r="AU61" s="2250"/>
      <c r="AV61" s="2250"/>
      <c r="AW61" s="2250"/>
      <c r="AX61" s="2250"/>
      <c r="AY61" s="2250"/>
      <c r="AZ61" s="2250"/>
      <c r="BA61" s="2251"/>
      <c r="BB61" s="2249"/>
      <c r="BC61" s="2250"/>
      <c r="BD61" s="2250"/>
      <c r="BE61" s="2250"/>
      <c r="BF61" s="2250"/>
      <c r="BG61" s="2250"/>
      <c r="BH61" s="2250"/>
      <c r="BI61" s="2251"/>
      <c r="BJ61" s="2249"/>
      <c r="BK61" s="2250"/>
      <c r="BL61" s="2250"/>
      <c r="BM61" s="2250"/>
      <c r="BN61" s="2250"/>
      <c r="BO61" s="2250"/>
      <c r="BP61" s="2250"/>
      <c r="BQ61" s="2251"/>
      <c r="BR61" s="2249"/>
      <c r="BS61" s="2250"/>
      <c r="BT61" s="2250"/>
      <c r="BU61" s="2250"/>
      <c r="BV61" s="2250"/>
      <c r="BW61" s="2250"/>
      <c r="BX61" s="2250"/>
      <c r="BY61" s="2251"/>
      <c r="BZ61" s="2249"/>
      <c r="CA61" s="2250"/>
      <c r="CB61" s="2250"/>
      <c r="CC61" s="2250"/>
      <c r="CD61" s="2250"/>
      <c r="CE61" s="2250"/>
      <c r="CF61" s="2250"/>
      <c r="CG61" s="2251"/>
      <c r="CH61" s="2249"/>
      <c r="CI61" s="2250"/>
      <c r="CJ61" s="2250"/>
      <c r="CK61" s="2250"/>
      <c r="CL61" s="2250"/>
      <c r="CM61" s="2250"/>
      <c r="CN61" s="2250"/>
      <c r="CO61" s="2251"/>
      <c r="CP61" s="2249"/>
      <c r="CQ61" s="2250"/>
      <c r="CR61" s="2250"/>
      <c r="CS61" s="2250"/>
      <c r="CT61" s="2250"/>
      <c r="CU61" s="2250"/>
      <c r="CV61" s="2250"/>
      <c r="CW61" s="2251"/>
      <c r="CX61" s="2249"/>
      <c r="CY61" s="2250"/>
      <c r="CZ61" s="2250"/>
      <c r="DA61" s="2250"/>
      <c r="DB61" s="2250"/>
      <c r="DC61" s="2250"/>
      <c r="DD61" s="2250"/>
      <c r="DE61" s="2684"/>
      <c r="DF61" s="2251"/>
      <c r="DG61" s="1262" t="s">
        <v>429</v>
      </c>
      <c r="DH61" s="1646"/>
      <c r="DI61" s="1628"/>
      <c r="DJ61" s="1628" t="str">
        <f>IF(T61="","",T61)</f>
        <v>Схема подключения теплопотребляющей установки к коллектору источника тепловой энергии</v>
      </c>
      <c r="DK61" s="1628"/>
      <c r="DL61" s="1628"/>
      <c r="DM61" s="1639">
        <v>0</v>
      </c>
    </row>
    <row s="1854" customFormat="1" customHeight="1" ht="21">
      <c r="A62" s="1367"/>
      <c r="B62" s="1367"/>
      <c r="C62" s="1367"/>
      <c r="D62" s="1367"/>
      <c r="E62" s="2263">
        <v>1</v>
      </c>
      <c r="F62" s="2263"/>
      <c r="G62" s="2263"/>
      <c r="H62" s="2263"/>
      <c r="I62" s="2290"/>
      <c r="J62" s="2260" t="str">
        <f>I61&amp;".1"</f>
        <v>2.1.1.1.1.1</v>
      </c>
      <c r="K62" s="1367"/>
      <c r="L62" s="1373" t="s">
        <v>430</v>
      </c>
      <c r="M62" s="1370"/>
      <c r="N62" s="1370"/>
      <c r="O62" s="1780"/>
      <c r="P62" s="2378"/>
      <c r="Q62" s="2378">
        <v>1</v>
      </c>
      <c r="R62" s="361"/>
      <c r="S62" s="2277" t="str">
        <f>$J62</f>
        <v>2.1.1.1.1.1</v>
      </c>
      <c r="T62" s="290" t="s">
        <v>431</v>
      </c>
      <c r="U62" s="304"/>
      <c r="V62" s="2249"/>
      <c r="W62" s="2250"/>
      <c r="X62" s="2250"/>
      <c r="Y62" s="2250"/>
      <c r="Z62" s="2250"/>
      <c r="AA62" s="2250"/>
      <c r="AB62" s="2250"/>
      <c r="AC62" s="2251"/>
      <c r="AD62" s="2249" t="s">
        <v>471</v>
      </c>
      <c r="AE62" s="2250"/>
      <c r="AF62" s="2250"/>
      <c r="AG62" s="2250"/>
      <c r="AH62" s="2250"/>
      <c r="AI62" s="2250"/>
      <c r="AJ62" s="2250"/>
      <c r="AK62" s="2250"/>
      <c r="AL62" s="2249"/>
      <c r="AM62" s="2250"/>
      <c r="AN62" s="2250"/>
      <c r="AO62" s="2250"/>
      <c r="AP62" s="2250"/>
      <c r="AQ62" s="2250"/>
      <c r="AR62" s="2250"/>
      <c r="AS62" s="2251"/>
      <c r="AT62" s="2249"/>
      <c r="AU62" s="2250"/>
      <c r="AV62" s="2250"/>
      <c r="AW62" s="2250"/>
      <c r="AX62" s="2250"/>
      <c r="AY62" s="2250"/>
      <c r="AZ62" s="2250"/>
      <c r="BA62" s="2251"/>
      <c r="BB62" s="2249"/>
      <c r="BC62" s="2250"/>
      <c r="BD62" s="2250"/>
      <c r="BE62" s="2250"/>
      <c r="BF62" s="2250"/>
      <c r="BG62" s="2250"/>
      <c r="BH62" s="2250"/>
      <c r="BI62" s="2251"/>
      <c r="BJ62" s="2249"/>
      <c r="BK62" s="2250"/>
      <c r="BL62" s="2250"/>
      <c r="BM62" s="2250"/>
      <c r="BN62" s="2250"/>
      <c r="BO62" s="2250"/>
      <c r="BP62" s="2250"/>
      <c r="BQ62" s="2251"/>
      <c r="BR62" s="2249"/>
      <c r="BS62" s="2250"/>
      <c r="BT62" s="2250"/>
      <c r="BU62" s="2250"/>
      <c r="BV62" s="2250"/>
      <c r="BW62" s="2250"/>
      <c r="BX62" s="2250"/>
      <c r="BY62" s="2251"/>
      <c r="BZ62" s="2249"/>
      <c r="CA62" s="2250"/>
      <c r="CB62" s="2250"/>
      <c r="CC62" s="2250"/>
      <c r="CD62" s="2250"/>
      <c r="CE62" s="2250"/>
      <c r="CF62" s="2250"/>
      <c r="CG62" s="2251"/>
      <c r="CH62" s="2249"/>
      <c r="CI62" s="2250"/>
      <c r="CJ62" s="2250"/>
      <c r="CK62" s="2250"/>
      <c r="CL62" s="2250"/>
      <c r="CM62" s="2250"/>
      <c r="CN62" s="2250"/>
      <c r="CO62" s="2251"/>
      <c r="CP62" s="2249"/>
      <c r="CQ62" s="2250"/>
      <c r="CR62" s="2250"/>
      <c r="CS62" s="2250"/>
      <c r="CT62" s="2250"/>
      <c r="CU62" s="2250"/>
      <c r="CV62" s="2250"/>
      <c r="CW62" s="2251"/>
      <c r="CX62" s="2249"/>
      <c r="CY62" s="2250"/>
      <c r="CZ62" s="2250"/>
      <c r="DA62" s="2250"/>
      <c r="DB62" s="2250"/>
      <c r="DC62" s="2250"/>
      <c r="DD62" s="2250"/>
      <c r="DE62" s="2684"/>
      <c r="DF62" s="2251"/>
      <c r="DG62" s="1262" t="s">
        <v>432</v>
      </c>
      <c r="DH62" s="1646"/>
      <c r="DI62" s="1628"/>
      <c r="DJ62" s="1628" t="str">
        <f>IF(T62="","",T62)</f>
        <v>Группа потребителей</v>
      </c>
      <c r="DK62" s="1628"/>
      <c r="DL62" s="1628"/>
      <c r="DM62" s="1639">
        <v>0</v>
      </c>
    </row>
    <row s="1854" customFormat="1" customHeight="1" ht="21">
      <c r="A63" s="1367"/>
      <c r="B63" s="1367"/>
      <c r="C63" s="1367"/>
      <c r="D63" s="1367"/>
      <c r="E63" s="2263">
        <v>1</v>
      </c>
      <c r="F63" s="2263"/>
      <c r="G63" s="2263"/>
      <c r="H63" s="2263"/>
      <c r="I63" s="2290"/>
      <c r="J63" s="2290"/>
      <c r="K63" s="2260" t="str">
        <f>J62&amp;".1"</f>
        <v>2.1.1.1.1.1.1</v>
      </c>
      <c r="L63" s="1373" t="s">
        <v>433</v>
      </c>
      <c r="M63" s="1370"/>
      <c r="N63" s="1370"/>
      <c r="O63" s="1370"/>
      <c r="P63" s="2378"/>
      <c r="Q63" s="2378"/>
      <c r="R63" s="361">
        <v>1</v>
      </c>
      <c r="S63" s="2277" t="str">
        <f>$K63</f>
        <v>2.1.1.1.1.1.1</v>
      </c>
      <c r="T63" s="1351" t="s">
        <v>472</v>
      </c>
      <c r="U63" s="304"/>
      <c r="V63" s="755"/>
      <c r="W63" s="329"/>
      <c r="X63" s="755"/>
      <c r="Y63" s="1261"/>
      <c r="Z63" s="2606"/>
      <c r="AA63" s="2111" t="s">
        <v>66</v>
      </c>
      <c r="AB63" s="2606"/>
      <c r="AC63" s="2111" t="s">
        <v>66</v>
      </c>
      <c r="AD63" s="755">
        <v>3622.49</v>
      </c>
      <c r="AE63" s="329"/>
      <c r="AF63" s="755"/>
      <c r="AG63" s="1261"/>
      <c r="AH63" s="2606">
        <v>46023</v>
      </c>
      <c r="AI63" s="2111" t="s">
        <v>66</v>
      </c>
      <c r="AJ63" s="2606">
        <v>46203</v>
      </c>
      <c r="AK63" s="2111" t="s">
        <v>66</v>
      </c>
      <c r="AL63" s="755">
        <v>4499.05</v>
      </c>
      <c r="AM63" s="329"/>
      <c r="AN63" s="755"/>
      <c r="AO63" s="1261"/>
      <c r="AP63" s="2606">
        <v>46204</v>
      </c>
      <c r="AQ63" s="2111" t="s">
        <v>66</v>
      </c>
      <c r="AR63" s="2606">
        <v>46387</v>
      </c>
      <c r="AS63" s="2111" t="s">
        <v>66</v>
      </c>
      <c r="AT63" s="755">
        <v>4086.34</v>
      </c>
      <c r="AU63" s="329"/>
      <c r="AV63" s="755"/>
      <c r="AW63" s="1261"/>
      <c r="AX63" s="2606">
        <v>46388</v>
      </c>
      <c r="AY63" s="2111" t="s">
        <v>66</v>
      </c>
      <c r="AZ63" s="2606">
        <v>46568</v>
      </c>
      <c r="BA63" s="2111" t="s">
        <v>66</v>
      </c>
      <c r="BB63" s="755">
        <v>4086.34</v>
      </c>
      <c r="BC63" s="329"/>
      <c r="BD63" s="755"/>
      <c r="BE63" s="1261"/>
      <c r="BF63" s="2606">
        <v>46569</v>
      </c>
      <c r="BG63" s="2111" t="s">
        <v>66</v>
      </c>
      <c r="BH63" s="2606">
        <v>46752</v>
      </c>
      <c r="BI63" s="2111" t="s">
        <v>66</v>
      </c>
      <c r="BJ63" s="755">
        <v>4086.34</v>
      </c>
      <c r="BK63" s="329"/>
      <c r="BL63" s="755"/>
      <c r="BM63" s="1261"/>
      <c r="BN63" s="2606">
        <v>46753</v>
      </c>
      <c r="BO63" s="2111" t="s">
        <v>66</v>
      </c>
      <c r="BP63" s="2606">
        <v>46934</v>
      </c>
      <c r="BQ63" s="2111" t="s">
        <v>66</v>
      </c>
      <c r="BR63" s="755">
        <v>4462.21</v>
      </c>
      <c r="BS63" s="329"/>
      <c r="BT63" s="755"/>
      <c r="BU63" s="1261"/>
      <c r="BV63" s="2606">
        <v>46935</v>
      </c>
      <c r="BW63" s="2111" t="s">
        <v>66</v>
      </c>
      <c r="BX63" s="2606">
        <v>47118</v>
      </c>
      <c r="BY63" s="2111" t="s">
        <v>66</v>
      </c>
      <c r="BZ63" s="755">
        <v>4374.04</v>
      </c>
      <c r="CA63" s="329"/>
      <c r="CB63" s="755"/>
      <c r="CC63" s="1261"/>
      <c r="CD63" s="2606">
        <v>47119</v>
      </c>
      <c r="CE63" s="2111" t="s">
        <v>66</v>
      </c>
      <c r="CF63" s="2606">
        <v>47299</v>
      </c>
      <c r="CG63" s="2111" t="s">
        <v>66</v>
      </c>
      <c r="CH63" s="755">
        <v>4374.04</v>
      </c>
      <c r="CI63" s="329"/>
      <c r="CJ63" s="755"/>
      <c r="CK63" s="1261"/>
      <c r="CL63" s="2606">
        <v>47300</v>
      </c>
      <c r="CM63" s="2111" t="s">
        <v>66</v>
      </c>
      <c r="CN63" s="2606">
        <v>47483</v>
      </c>
      <c r="CO63" s="2111" t="s">
        <v>66</v>
      </c>
      <c r="CP63" s="755">
        <v>4374.04</v>
      </c>
      <c r="CQ63" s="329"/>
      <c r="CR63" s="755"/>
      <c r="CS63" s="1261"/>
      <c r="CT63" s="2606">
        <v>47484</v>
      </c>
      <c r="CU63" s="2111" t="s">
        <v>66</v>
      </c>
      <c r="CV63" s="2606">
        <v>47664</v>
      </c>
      <c r="CW63" s="2111" t="s">
        <v>66</v>
      </c>
      <c r="CX63" s="755">
        <v>4777.23</v>
      </c>
      <c r="CY63" s="329"/>
      <c r="CZ63" s="755"/>
      <c r="DA63" s="1261"/>
      <c r="DB63" s="2606">
        <v>47665</v>
      </c>
      <c r="DC63" s="2111" t="s">
        <v>66</v>
      </c>
      <c r="DD63" s="2606">
        <v>47848</v>
      </c>
      <c r="DE63" s="2111" t="s">
        <v>66</v>
      </c>
      <c r="DF63" s="329"/>
      <c r="DG63" s="2257" t="s">
        <v>434</v>
      </c>
      <c r="DH63" s="1646">
        <f>STRCHECKDATE(V64:DF64)</f>
      </c>
      <c r="DI63" s="1628"/>
      <c r="DJ63" s="1628" t="str">
        <f>IF(T63="","",T63)</f>
        <v>горячая вода в системе централизованного теплоснабжения на отопление</v>
      </c>
      <c r="DK63" s="1628"/>
      <c r="DL63" s="1628"/>
      <c r="DM63" s="1639">
        <v>0</v>
      </c>
    </row>
    <row s="1854" customFormat="1" customHeight="1" ht="0.75">
      <c r="A64" s="1367"/>
      <c r="B64" s="1367"/>
      <c r="C64" s="1367"/>
      <c r="D64" s="1367"/>
      <c r="E64" s="2263">
        <v>1</v>
      </c>
      <c r="F64" s="2263"/>
      <c r="G64" s="2263"/>
      <c r="H64" s="2263"/>
      <c r="I64" s="2290"/>
      <c r="J64" s="2290"/>
      <c r="K64" s="2260"/>
      <c r="L64" s="1373"/>
      <c r="M64" s="1370"/>
      <c r="N64" s="1370"/>
      <c r="O64" s="1370"/>
      <c r="P64" s="2378"/>
      <c r="Q64" s="2378"/>
      <c r="R64" s="361"/>
      <c r="S64" s="2517"/>
      <c r="T64" s="304"/>
      <c r="U64" s="304"/>
      <c r="V64" s="329"/>
      <c r="W64" s="329"/>
      <c r="X64" s="329"/>
      <c r="Y64" s="332" t="str">
        <f>Z63&amp;"-"&amp;AB63</f>
        <v>-</v>
      </c>
      <c r="Z64" s="2313"/>
      <c r="AA64" s="2111"/>
      <c r="AB64" s="2313"/>
      <c r="AC64" s="2111"/>
      <c r="AD64" s="329"/>
      <c r="AE64" s="329"/>
      <c r="AF64" s="329"/>
      <c r="AG64" s="332" t="str">
        <f>AH63&amp;"-"&amp;AJ63</f>
        <v>46023-46203</v>
      </c>
      <c r="AH64" s="2313"/>
      <c r="AI64" s="2111"/>
      <c r="AJ64" s="2313"/>
      <c r="AK64" s="2111"/>
      <c r="AL64" s="329"/>
      <c r="AM64" s="329"/>
      <c r="AN64" s="329"/>
      <c r="AO64" s="332" t="str">
        <f>AP63&amp;"-"&amp;AR63</f>
        <v>46204-46387</v>
      </c>
      <c r="AP64" s="2313"/>
      <c r="AQ64" s="2111"/>
      <c r="AR64" s="2313"/>
      <c r="AS64" s="2111"/>
      <c r="AT64" s="329"/>
      <c r="AU64" s="329"/>
      <c r="AV64" s="329"/>
      <c r="AW64" s="332" t="str">
        <f>AX63&amp;"-"&amp;AZ63</f>
        <v>46388-46568</v>
      </c>
      <c r="AX64" s="2313"/>
      <c r="AY64" s="2111"/>
      <c r="AZ64" s="2313"/>
      <c r="BA64" s="2111"/>
      <c r="BB64" s="329"/>
      <c r="BC64" s="329"/>
      <c r="BD64" s="329"/>
      <c r="BE64" s="332" t="str">
        <f>BF63&amp;"-"&amp;BH63</f>
        <v>46569-46752</v>
      </c>
      <c r="BF64" s="2313"/>
      <c r="BG64" s="2111"/>
      <c r="BH64" s="2313"/>
      <c r="BI64" s="2111"/>
      <c r="BJ64" s="329"/>
      <c r="BK64" s="329"/>
      <c r="BL64" s="329"/>
      <c r="BM64" s="332" t="str">
        <f>BN63&amp;"-"&amp;BP63</f>
        <v>46753-46934</v>
      </c>
      <c r="BN64" s="2313"/>
      <c r="BO64" s="2111"/>
      <c r="BP64" s="2313"/>
      <c r="BQ64" s="2111"/>
      <c r="BR64" s="329"/>
      <c r="BS64" s="329"/>
      <c r="BT64" s="329"/>
      <c r="BU64" s="332" t="str">
        <f>BV63&amp;"-"&amp;BX63</f>
        <v>46935-47118</v>
      </c>
      <c r="BV64" s="2313"/>
      <c r="BW64" s="2111"/>
      <c r="BX64" s="2313"/>
      <c r="BY64" s="2111"/>
      <c r="BZ64" s="329"/>
      <c r="CA64" s="329"/>
      <c r="CB64" s="329"/>
      <c r="CC64" s="332" t="str">
        <f>CD63&amp;"-"&amp;CF63</f>
        <v>47119-47299</v>
      </c>
      <c r="CD64" s="2313"/>
      <c r="CE64" s="2111"/>
      <c r="CF64" s="2313"/>
      <c r="CG64" s="2111"/>
      <c r="CH64" s="329"/>
      <c r="CI64" s="329"/>
      <c r="CJ64" s="329"/>
      <c r="CK64" s="332" t="str">
        <f>CL63&amp;"-"&amp;CN63</f>
        <v>47300-47483</v>
      </c>
      <c r="CL64" s="2313"/>
      <c r="CM64" s="2111"/>
      <c r="CN64" s="2313"/>
      <c r="CO64" s="2111"/>
      <c r="CP64" s="329"/>
      <c r="CQ64" s="329"/>
      <c r="CR64" s="329"/>
      <c r="CS64" s="332" t="str">
        <f>CT63&amp;"-"&amp;CV63</f>
        <v>47484-47664</v>
      </c>
      <c r="CT64" s="2313"/>
      <c r="CU64" s="2111"/>
      <c r="CV64" s="2313"/>
      <c r="CW64" s="2111"/>
      <c r="CX64" s="329"/>
      <c r="CY64" s="329"/>
      <c r="CZ64" s="329"/>
      <c r="DA64" s="332" t="str">
        <f>DB63&amp;"-"&amp;DD63</f>
        <v>47665-47848</v>
      </c>
      <c r="DB64" s="2313"/>
      <c r="DC64" s="2111"/>
      <c r="DD64" s="2313"/>
      <c r="DE64" s="2111"/>
      <c r="DF64" s="329"/>
      <c r="DG64" s="2258"/>
      <c r="DH64" s="1646"/>
      <c r="DI64" s="1628"/>
      <c r="DJ64" s="1628" t="str">
        <f>IF(T64="","",T64)</f>
        <v/>
      </c>
      <c r="DK64" s="1628"/>
      <c r="DL64" s="1628"/>
      <c r="DM64" s="1639">
        <v>0</v>
      </c>
    </row>
    <row s="1854" customFormat="1" customHeight="1" ht="15">
      <c r="A65" s="1367"/>
      <c r="B65" s="1367"/>
      <c r="C65" s="1367"/>
      <c r="D65" s="1367"/>
      <c r="E65" s="2263">
        <v>1</v>
      </c>
      <c r="F65" s="2263"/>
      <c r="G65" s="2263"/>
      <c r="H65" s="2263"/>
      <c r="I65" s="2290"/>
      <c r="J65" s="2260"/>
      <c r="K65" s="1367"/>
      <c r="L65" s="1373"/>
      <c r="M65" s="1370"/>
      <c r="N65" s="1370"/>
      <c r="O65" s="1780"/>
      <c r="P65" s="2378"/>
      <c r="Q65" s="2378"/>
      <c r="R65" s="360"/>
      <c r="S65" s="2654"/>
      <c r="T65" s="2655" t="s">
        <v>435</v>
      </c>
      <c r="U65" s="2656"/>
      <c r="V65" s="2656"/>
      <c r="W65" s="2656"/>
      <c r="X65" s="2656"/>
      <c r="Y65" s="2656"/>
      <c r="Z65" s="2656"/>
      <c r="AA65" s="2656"/>
      <c r="AB65" s="2656"/>
      <c r="AC65" s="2656"/>
      <c r="AD65" s="2656"/>
      <c r="AE65" s="2656"/>
      <c r="AF65" s="2656"/>
      <c r="AG65" s="2656"/>
      <c r="AH65" s="2656"/>
      <c r="AI65" s="2656"/>
      <c r="AJ65" s="2656"/>
      <c r="AK65" s="2656"/>
      <c r="AL65" s="2657"/>
      <c r="AM65" s="2657"/>
      <c r="AN65" s="2657"/>
      <c r="AO65" s="2657"/>
      <c r="AP65" s="2657"/>
      <c r="AQ65" s="2657"/>
      <c r="AR65" s="2657"/>
      <c r="AS65" s="2657"/>
      <c r="AT65" s="2657"/>
      <c r="AU65" s="2657"/>
      <c r="AV65" s="2657"/>
      <c r="AW65" s="2657"/>
      <c r="AX65" s="2657"/>
      <c r="AY65" s="2657"/>
      <c r="AZ65" s="2657"/>
      <c r="BA65" s="2657"/>
      <c r="BB65" s="2657"/>
      <c r="BC65" s="2657"/>
      <c r="BD65" s="2657"/>
      <c r="BE65" s="2657"/>
      <c r="BF65" s="2657"/>
      <c r="BG65" s="2657"/>
      <c r="BH65" s="2657"/>
      <c r="BI65" s="2657"/>
      <c r="BJ65" s="2657"/>
      <c r="BK65" s="2657"/>
      <c r="BL65" s="2657"/>
      <c r="BM65" s="2657"/>
      <c r="BN65" s="2657"/>
      <c r="BO65" s="2657"/>
      <c r="BP65" s="2657"/>
      <c r="BQ65" s="2657"/>
      <c r="BR65" s="2657"/>
      <c r="BS65" s="2657"/>
      <c r="BT65" s="2657"/>
      <c r="BU65" s="2657"/>
      <c r="BV65" s="2657"/>
      <c r="BW65" s="2657"/>
      <c r="BX65" s="2657"/>
      <c r="BY65" s="2657"/>
      <c r="BZ65" s="2657"/>
      <c r="CA65" s="2657"/>
      <c r="CB65" s="2657"/>
      <c r="CC65" s="2657"/>
      <c r="CD65" s="2657"/>
      <c r="CE65" s="2657"/>
      <c r="CF65" s="2657"/>
      <c r="CG65" s="2657"/>
      <c r="CH65" s="2657"/>
      <c r="CI65" s="2657"/>
      <c r="CJ65" s="2657"/>
      <c r="CK65" s="2657"/>
      <c r="CL65" s="2657"/>
      <c r="CM65" s="2657"/>
      <c r="CN65" s="2657"/>
      <c r="CO65" s="2657"/>
      <c r="CP65" s="2657"/>
      <c r="CQ65" s="2657"/>
      <c r="CR65" s="2657"/>
      <c r="CS65" s="2657"/>
      <c r="CT65" s="2657"/>
      <c r="CU65" s="2657"/>
      <c r="CV65" s="2657"/>
      <c r="CW65" s="2657"/>
      <c r="CX65" s="2657"/>
      <c r="CY65" s="2657"/>
      <c r="CZ65" s="2657"/>
      <c r="DA65" s="2657"/>
      <c r="DB65" s="2657"/>
      <c r="DC65" s="2657"/>
      <c r="DD65" s="2657"/>
      <c r="DE65" s="2702"/>
      <c r="DF65" s="2658"/>
      <c r="DG65" s="2259"/>
      <c r="DH65" s="1646"/>
      <c r="DI65" s="1628"/>
      <c r="DJ65" s="1628" t="str">
        <f>IF(T65="","",T65)</f>
        <v>Добавить вид теплоносителя (параметры теплоносителя)</v>
      </c>
      <c r="DK65" s="1628"/>
      <c r="DL65" s="1628"/>
      <c r="DM65" s="1639">
        <v>0</v>
      </c>
    </row>
    <row s="1854" customFormat="1" customHeight="1" ht="15">
      <c r="A66" s="1367"/>
      <c r="B66" s="1367"/>
      <c r="C66" s="1367"/>
      <c r="D66" s="1367"/>
      <c r="E66" s="2263">
        <v>1</v>
      </c>
      <c r="F66" s="2263"/>
      <c r="G66" s="2263"/>
      <c r="H66" s="2263"/>
      <c r="I66" s="2260"/>
      <c r="J66" s="1367"/>
      <c r="K66" s="1367"/>
      <c r="L66" s="1373"/>
      <c r="M66" s="1370"/>
      <c r="N66" s="1780"/>
      <c r="O66" s="1780"/>
      <c r="P66" s="2378"/>
      <c r="Q66" s="2378"/>
      <c r="R66" s="360"/>
      <c r="S66" s="2654"/>
      <c r="T66" s="2659" t="s">
        <v>436</v>
      </c>
      <c r="U66" s="2656"/>
      <c r="V66" s="2656"/>
      <c r="W66" s="2656"/>
      <c r="X66" s="2656"/>
      <c r="Y66" s="2656"/>
      <c r="Z66" s="2656"/>
      <c r="AA66" s="2656"/>
      <c r="AB66" s="2656"/>
      <c r="AC66" s="2660"/>
      <c r="AD66" s="2656"/>
      <c r="AE66" s="2656"/>
      <c r="AF66" s="2656"/>
      <c r="AG66" s="2656"/>
      <c r="AH66" s="2656"/>
      <c r="AI66" s="2656"/>
      <c r="AJ66" s="2656"/>
      <c r="AK66" s="2660"/>
      <c r="AL66" s="2657"/>
      <c r="AM66" s="2657"/>
      <c r="AN66" s="2657"/>
      <c r="AO66" s="2657"/>
      <c r="AP66" s="2657"/>
      <c r="AQ66" s="2657"/>
      <c r="AR66" s="2657"/>
      <c r="AS66" s="2661"/>
      <c r="AT66" s="2657"/>
      <c r="AU66" s="2657"/>
      <c r="AV66" s="2657"/>
      <c r="AW66" s="2657"/>
      <c r="AX66" s="2657"/>
      <c r="AY66" s="2657"/>
      <c r="AZ66" s="2657"/>
      <c r="BA66" s="2661"/>
      <c r="BB66" s="2657"/>
      <c r="BC66" s="2657"/>
      <c r="BD66" s="2657"/>
      <c r="BE66" s="2657"/>
      <c r="BF66" s="2657"/>
      <c r="BG66" s="2657"/>
      <c r="BH66" s="2657"/>
      <c r="BI66" s="2661"/>
      <c r="BJ66" s="2657"/>
      <c r="BK66" s="2657"/>
      <c r="BL66" s="2657"/>
      <c r="BM66" s="2657"/>
      <c r="BN66" s="2657"/>
      <c r="BO66" s="2657"/>
      <c r="BP66" s="2657"/>
      <c r="BQ66" s="2661"/>
      <c r="BR66" s="2657"/>
      <c r="BS66" s="2657"/>
      <c r="BT66" s="2657"/>
      <c r="BU66" s="2657"/>
      <c r="BV66" s="2657"/>
      <c r="BW66" s="2657"/>
      <c r="BX66" s="2657"/>
      <c r="BY66" s="2661"/>
      <c r="BZ66" s="2657"/>
      <c r="CA66" s="2657"/>
      <c r="CB66" s="2657"/>
      <c r="CC66" s="2657"/>
      <c r="CD66" s="2657"/>
      <c r="CE66" s="2657"/>
      <c r="CF66" s="2657"/>
      <c r="CG66" s="2661"/>
      <c r="CH66" s="2657"/>
      <c r="CI66" s="2657"/>
      <c r="CJ66" s="2657"/>
      <c r="CK66" s="2657"/>
      <c r="CL66" s="2657"/>
      <c r="CM66" s="2657"/>
      <c r="CN66" s="2657"/>
      <c r="CO66" s="2661"/>
      <c r="CP66" s="2657"/>
      <c r="CQ66" s="2657"/>
      <c r="CR66" s="2657"/>
      <c r="CS66" s="2657"/>
      <c r="CT66" s="2657"/>
      <c r="CU66" s="2657"/>
      <c r="CV66" s="2657"/>
      <c r="CW66" s="2661"/>
      <c r="CX66" s="2657"/>
      <c r="CY66" s="2657"/>
      <c r="CZ66" s="2657"/>
      <c r="DA66" s="2657"/>
      <c r="DB66" s="2657"/>
      <c r="DC66" s="2657"/>
      <c r="DD66" s="2657"/>
      <c r="DE66" s="2703"/>
      <c r="DF66" s="2656"/>
      <c r="DG66" s="2662"/>
      <c r="DH66" s="1646"/>
      <c r="DI66" s="1628"/>
      <c r="DJ66" s="1628" t="str">
        <f>IF(T66="","",T66)</f>
        <v>Добавить группу потребителей</v>
      </c>
      <c r="DK66" s="1628"/>
      <c r="DL66" s="1628"/>
      <c r="DM66" s="1639">
        <v>0</v>
      </c>
    </row>
    <row s="1854" customFormat="1" customHeight="1" ht="14.25">
      <c r="A67" s="1367"/>
      <c r="B67" s="1367"/>
      <c r="C67" s="1367"/>
      <c r="D67" s="1367"/>
      <c r="E67" s="2263">
        <v>1</v>
      </c>
      <c r="F67" s="2263"/>
      <c r="G67" s="2263"/>
      <c r="H67" s="2262"/>
      <c r="I67" s="1367"/>
      <c r="J67" s="1367"/>
      <c r="K67" s="1367"/>
      <c r="L67" s="1373"/>
      <c r="M67" s="1369"/>
      <c r="N67" s="1369"/>
      <c r="O67" s="1370"/>
      <c r="P67" s="1827"/>
      <c r="Q67" s="379"/>
      <c r="R67" s="359"/>
      <c r="S67" s="2654"/>
      <c r="T67" s="2663" t="s">
        <v>437</v>
      </c>
      <c r="U67" s="2656"/>
      <c r="V67" s="2656"/>
      <c r="W67" s="2656"/>
      <c r="X67" s="2656"/>
      <c r="Y67" s="2656"/>
      <c r="Z67" s="2656"/>
      <c r="AA67" s="2656"/>
      <c r="AB67" s="2656"/>
      <c r="AC67" s="2660"/>
      <c r="AD67" s="2656"/>
      <c r="AE67" s="2656"/>
      <c r="AF67" s="2656"/>
      <c r="AG67" s="2656"/>
      <c r="AH67" s="2656"/>
      <c r="AI67" s="2656"/>
      <c r="AJ67" s="2656"/>
      <c r="AK67" s="2660"/>
      <c r="AL67" s="2657"/>
      <c r="AM67" s="2657"/>
      <c r="AN67" s="2657"/>
      <c r="AO67" s="2657"/>
      <c r="AP67" s="2657"/>
      <c r="AQ67" s="2657"/>
      <c r="AR67" s="2657"/>
      <c r="AS67" s="2661"/>
      <c r="AT67" s="2657"/>
      <c r="AU67" s="2657"/>
      <c r="AV67" s="2657"/>
      <c r="AW67" s="2657"/>
      <c r="AX67" s="2657"/>
      <c r="AY67" s="2657"/>
      <c r="AZ67" s="2657"/>
      <c r="BA67" s="2661"/>
      <c r="BB67" s="2657"/>
      <c r="BC67" s="2657"/>
      <c r="BD67" s="2657"/>
      <c r="BE67" s="2657"/>
      <c r="BF67" s="2657"/>
      <c r="BG67" s="2657"/>
      <c r="BH67" s="2657"/>
      <c r="BI67" s="2661"/>
      <c r="BJ67" s="2657"/>
      <c r="BK67" s="2657"/>
      <c r="BL67" s="2657"/>
      <c r="BM67" s="2657"/>
      <c r="BN67" s="2657"/>
      <c r="BO67" s="2657"/>
      <c r="BP67" s="2657"/>
      <c r="BQ67" s="2661"/>
      <c r="BR67" s="2657"/>
      <c r="BS67" s="2657"/>
      <c r="BT67" s="2657"/>
      <c r="BU67" s="2657"/>
      <c r="BV67" s="2657"/>
      <c r="BW67" s="2657"/>
      <c r="BX67" s="2657"/>
      <c r="BY67" s="2661"/>
      <c r="BZ67" s="2657"/>
      <c r="CA67" s="2657"/>
      <c r="CB67" s="2657"/>
      <c r="CC67" s="2657"/>
      <c r="CD67" s="2657"/>
      <c r="CE67" s="2657"/>
      <c r="CF67" s="2657"/>
      <c r="CG67" s="2661"/>
      <c r="CH67" s="2657"/>
      <c r="CI67" s="2657"/>
      <c r="CJ67" s="2657"/>
      <c r="CK67" s="2657"/>
      <c r="CL67" s="2657"/>
      <c r="CM67" s="2657"/>
      <c r="CN67" s="2657"/>
      <c r="CO67" s="2661"/>
      <c r="CP67" s="2657"/>
      <c r="CQ67" s="2657"/>
      <c r="CR67" s="2657"/>
      <c r="CS67" s="2657"/>
      <c r="CT67" s="2657"/>
      <c r="CU67" s="2657"/>
      <c r="CV67" s="2657"/>
      <c r="CW67" s="2661"/>
      <c r="CX67" s="2657"/>
      <c r="CY67" s="2657"/>
      <c r="CZ67" s="2657"/>
      <c r="DA67" s="2657"/>
      <c r="DB67" s="2657"/>
      <c r="DC67" s="2657"/>
      <c r="DD67" s="2657"/>
      <c r="DE67" s="2703"/>
      <c r="DF67" s="2656"/>
      <c r="DG67" s="2662"/>
      <c r="DH67" s="1646"/>
      <c r="DI67" s="1628"/>
      <c r="DJ67" s="1628" t="str">
        <f>IF(T67="","",T67)</f>
        <v>Добавить схему подключения</v>
      </c>
      <c r="DK67" s="1628"/>
      <c r="DL67" s="1628"/>
      <c r="DM67" s="1639">
        <v>0</v>
      </c>
    </row>
    <row s="626" customFormat="1" customHeight="1" ht="0.75">
      <c r="A68" s="1347"/>
      <c r="B68" s="1347"/>
      <c r="C68" s="1347"/>
      <c r="D68" s="1347"/>
      <c r="E68" s="2263">
        <v>1</v>
      </c>
      <c r="F68" s="2263"/>
      <c r="G68" s="2262"/>
      <c r="H68" s="1347"/>
      <c r="I68" s="1347"/>
      <c r="J68" s="1347"/>
      <c r="K68" s="1347"/>
      <c r="L68" s="1549"/>
      <c r="M68" s="1319"/>
      <c r="N68" s="1319"/>
      <c r="O68" s="1646"/>
      <c r="P68" s="1320"/>
      <c r="Q68" s="1348"/>
      <c r="R68" s="1320"/>
      <c r="S68" s="1322"/>
      <c r="T68" s="1323" t="s">
        <v>177</v>
      </c>
      <c r="U68" s="1324"/>
      <c r="V68" s="1324"/>
      <c r="W68" s="1324"/>
      <c r="X68" s="1324"/>
      <c r="Y68" s="1324"/>
      <c r="Z68" s="1324"/>
      <c r="AA68" s="1324"/>
      <c r="AB68" s="1324"/>
      <c r="AC68" s="1324"/>
      <c r="AD68" s="1324"/>
      <c r="AE68" s="1324"/>
      <c r="AF68" s="1324"/>
      <c r="AG68" s="1324"/>
      <c r="AH68" s="1324"/>
      <c r="AI68" s="1324"/>
      <c r="AJ68" s="1324"/>
      <c r="AK68" s="1324"/>
      <c r="AL68" s="1324"/>
      <c r="AM68" s="1324"/>
      <c r="AN68" s="1324"/>
      <c r="AO68" s="1324"/>
      <c r="AP68" s="1324"/>
      <c r="AQ68" s="1324"/>
      <c r="AR68" s="1324"/>
      <c r="AS68" s="1324"/>
      <c r="AT68" s="1324"/>
      <c r="AU68" s="1324"/>
      <c r="AV68" s="1324"/>
      <c r="AW68" s="1324"/>
      <c r="AX68" s="1324"/>
      <c r="AY68" s="1324"/>
      <c r="AZ68" s="1324"/>
      <c r="BA68" s="1324"/>
      <c r="BB68" s="1324"/>
      <c r="BC68" s="1324"/>
      <c r="BD68" s="1324"/>
      <c r="BE68" s="1324"/>
      <c r="BF68" s="1324"/>
      <c r="BG68" s="1324"/>
      <c r="BH68" s="1324"/>
      <c r="BI68" s="1324"/>
      <c r="BJ68" s="1324"/>
      <c r="BK68" s="1324"/>
      <c r="BL68" s="1324"/>
      <c r="BM68" s="1324"/>
      <c r="BN68" s="1324"/>
      <c r="BO68" s="1324"/>
      <c r="BP68" s="1324"/>
      <c r="BQ68" s="1324"/>
      <c r="BR68" s="1324"/>
      <c r="BS68" s="1324"/>
      <c r="BT68" s="1324"/>
      <c r="BU68" s="1324"/>
      <c r="BV68" s="1324"/>
      <c r="BW68" s="1324"/>
      <c r="BX68" s="1324"/>
      <c r="BY68" s="1324"/>
      <c r="BZ68" s="1324"/>
      <c r="CA68" s="1324"/>
      <c r="CB68" s="1324"/>
      <c r="CC68" s="1324"/>
      <c r="CD68" s="1324"/>
      <c r="CE68" s="1324"/>
      <c r="CF68" s="1324"/>
      <c r="CG68" s="1324"/>
      <c r="CH68" s="1324"/>
      <c r="CI68" s="1324"/>
      <c r="CJ68" s="1324"/>
      <c r="CK68" s="1324"/>
      <c r="CL68" s="1324"/>
      <c r="CM68" s="1324"/>
      <c r="CN68" s="1324"/>
      <c r="CO68" s="1324"/>
      <c r="CP68" s="1324"/>
      <c r="CQ68" s="1324"/>
      <c r="CR68" s="1324"/>
      <c r="CS68" s="1324"/>
      <c r="CT68" s="1324"/>
      <c r="CU68" s="1324"/>
      <c r="CV68" s="1324"/>
      <c r="CW68" s="1324"/>
      <c r="CX68" s="1324"/>
      <c r="CY68" s="1324"/>
      <c r="CZ68" s="1324"/>
      <c r="DA68" s="1324"/>
      <c r="DB68" s="1324"/>
      <c r="DC68" s="1324"/>
      <c r="DD68" s="1324"/>
      <c r="DE68" s="1324"/>
      <c r="DF68" s="1324"/>
      <c r="DG68" s="1324"/>
      <c r="DH68" s="1646"/>
      <c r="DI68" s="1628"/>
      <c r="DJ68" s="1628" t="str">
        <f>IF(T68="","",T68)</f>
        <v>Добавить источник для дифференциации</v>
      </c>
      <c r="DK68" s="1628"/>
      <c r="DL68" s="1628"/>
      <c r="DM68" s="1646">
        <v>0</v>
      </c>
    </row>
    <row s="626" customFormat="1" customHeight="1" ht="0.75">
      <c r="A69" s="1347"/>
      <c r="B69" s="1347"/>
      <c r="C69" s="1347"/>
      <c r="D69" s="1347"/>
      <c r="E69" s="2263">
        <v>1</v>
      </c>
      <c r="F69" s="2262"/>
      <c r="G69" s="1347"/>
      <c r="H69" s="1347"/>
      <c r="I69" s="1347"/>
      <c r="J69" s="1347"/>
      <c r="K69" s="1347"/>
      <c r="L69" s="1549"/>
      <c r="M69" s="1325"/>
      <c r="N69" s="1325"/>
      <c r="O69" s="1646"/>
      <c r="P69" s="1320"/>
      <c r="Q69" s="1348"/>
      <c r="R69" s="1320"/>
      <c r="S69" s="1326"/>
      <c r="T69" s="1327" t="s">
        <v>178</v>
      </c>
      <c r="U69" s="1328"/>
      <c r="V69" s="1328"/>
      <c r="W69" s="1328"/>
      <c r="X69" s="1328"/>
      <c r="Y69" s="1328"/>
      <c r="Z69" s="1328"/>
      <c r="AA69" s="1328"/>
      <c r="AB69" s="1328"/>
      <c r="AC69" s="1328"/>
      <c r="AD69" s="1328"/>
      <c r="AE69" s="1328"/>
      <c r="AF69" s="1328"/>
      <c r="AG69" s="1328"/>
      <c r="AH69" s="1328"/>
      <c r="AI69" s="1328"/>
      <c r="AJ69" s="1328"/>
      <c r="AK69" s="1328"/>
      <c r="AL69" s="1328"/>
      <c r="AM69" s="1328"/>
      <c r="AN69" s="1328"/>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8"/>
      <c r="DD69" s="1328"/>
      <c r="DE69" s="1328"/>
      <c r="DF69" s="1328"/>
      <c r="DG69" s="1328"/>
      <c r="DH69" s="1646"/>
      <c r="DI69" s="1628"/>
      <c r="DJ69" s="1628" t="str">
        <f>IF(T69="","",T69)</f>
        <v>Добавить централизованную систему для дифференциации</v>
      </c>
      <c r="DK69" s="1628"/>
      <c r="DL69" s="1628"/>
      <c r="DM69" s="1646">
        <v>0</v>
      </c>
    </row>
    <row s="626" customFormat="1" customHeight="1" ht="0.75">
      <c r="A70" s="1347"/>
      <c r="B70" s="1347"/>
      <c r="C70" s="1347"/>
      <c r="D70" s="1347"/>
      <c r="E70" s="2262">
        <v>1</v>
      </c>
      <c r="F70" s="1347"/>
      <c r="G70" s="1347"/>
      <c r="H70" s="1347"/>
      <c r="I70" s="1347"/>
      <c r="J70" s="1347"/>
      <c r="K70" s="1347"/>
      <c r="L70" s="1549"/>
      <c r="M70" s="1325"/>
      <c r="N70" s="1325"/>
      <c r="O70" s="1646"/>
      <c r="P70" s="1320"/>
      <c r="Q70" s="1348"/>
      <c r="R70" s="1320"/>
      <c r="S70" s="1326"/>
      <c r="T70" s="1329" t="s">
        <v>179</v>
      </c>
      <c r="U70" s="1328"/>
      <c r="V70" s="1328"/>
      <c r="W70" s="1328"/>
      <c r="X70" s="1328"/>
      <c r="Y70" s="1328"/>
      <c r="Z70" s="1328"/>
      <c r="AA70" s="1328"/>
      <c r="AB70" s="1328"/>
      <c r="AC70" s="1328"/>
      <c r="AD70" s="1328"/>
      <c r="AE70" s="1328"/>
      <c r="AF70" s="1328"/>
      <c r="AG70" s="1328"/>
      <c r="AH70" s="1328"/>
      <c r="AI70" s="1328"/>
      <c r="AJ70" s="1328"/>
      <c r="AK70" s="1328"/>
      <c r="AL70" s="1328"/>
      <c r="AM70" s="1328"/>
      <c r="AN70" s="1328"/>
      <c r="AO70" s="1328"/>
      <c r="AP70" s="1328"/>
      <c r="AQ70" s="1328"/>
      <c r="AR70" s="1328"/>
      <c r="AS70" s="1328"/>
      <c r="AT70" s="1328"/>
      <c r="AU70" s="1328"/>
      <c r="AV70" s="1328"/>
      <c r="AW70" s="1328"/>
      <c r="AX70" s="1328"/>
      <c r="AY70" s="1328"/>
      <c r="AZ70" s="1328"/>
      <c r="BA70" s="1328"/>
      <c r="BB70" s="1328"/>
      <c r="BC70" s="1328"/>
      <c r="BD70" s="1328"/>
      <c r="BE70" s="1328"/>
      <c r="BF70" s="1328"/>
      <c r="BG70" s="1328"/>
      <c r="BH70" s="1328"/>
      <c r="BI70" s="1328"/>
      <c r="BJ70" s="1328"/>
      <c r="BK70" s="1328"/>
      <c r="BL70" s="1328"/>
      <c r="BM70" s="1328"/>
      <c r="BN70" s="1328"/>
      <c r="BO70" s="1328"/>
      <c r="BP70" s="1328"/>
      <c r="BQ70" s="1328"/>
      <c r="BR70" s="1328"/>
      <c r="BS70" s="1328"/>
      <c r="BT70" s="1328"/>
      <c r="BU70" s="1328"/>
      <c r="BV70" s="1328"/>
      <c r="BW70" s="1328"/>
      <c r="BX70" s="1328"/>
      <c r="BY70" s="1328"/>
      <c r="BZ70" s="1328"/>
      <c r="CA70" s="1328"/>
      <c r="CB70" s="1328"/>
      <c r="CC70" s="1328"/>
      <c r="CD70" s="1328"/>
      <c r="CE70" s="1328"/>
      <c r="CF70" s="1328"/>
      <c r="CG70" s="1328"/>
      <c r="CH70" s="1328"/>
      <c r="CI70" s="1328"/>
      <c r="CJ70" s="1328"/>
      <c r="CK70" s="1328"/>
      <c r="CL70" s="1328"/>
      <c r="CM70" s="1328"/>
      <c r="CN70" s="1328"/>
      <c r="CO70" s="1328"/>
      <c r="CP70" s="1328"/>
      <c r="CQ70" s="1328"/>
      <c r="CR70" s="1328"/>
      <c r="CS70" s="1328"/>
      <c r="CT70" s="1328"/>
      <c r="CU70" s="1328"/>
      <c r="CV70" s="1328"/>
      <c r="CW70" s="1328"/>
      <c r="CX70" s="1328"/>
      <c r="CY70" s="1328"/>
      <c r="CZ70" s="1328"/>
      <c r="DA70" s="1328"/>
      <c r="DB70" s="1328"/>
      <c r="DC70" s="1328"/>
      <c r="DD70" s="1328"/>
      <c r="DE70" s="1328"/>
      <c r="DF70" s="1328"/>
      <c r="DG70" s="1328"/>
      <c r="DH70" s="1646"/>
      <c r="DI70" s="1628"/>
      <c r="DJ70" s="1628" t="str">
        <f>IF(T70="","",T70)</f>
        <v>Добавить территорию для дифференциации</v>
      </c>
      <c r="DK70" s="1628"/>
      <c r="DL70" s="1628"/>
      <c r="DM70" s="1646">
        <v>0</v>
      </c>
    </row>
    <row s="1854" customFormat="1" customHeight="1" ht="21">
      <c r="A71" s="1367" t="s">
        <v>186</v>
      </c>
      <c r="B71" s="1367"/>
      <c r="C71" s="1367"/>
      <c r="D71" s="1367"/>
      <c r="E71" s="2262" t="s">
        <v>90</v>
      </c>
      <c r="F71" s="1367"/>
      <c r="G71" s="1367"/>
      <c r="H71" s="1367"/>
      <c r="I71" s="1367"/>
      <c r="J71" s="1367"/>
      <c r="K71" s="1367"/>
      <c r="L71" s="1373"/>
      <c r="M71" s="1369"/>
      <c r="N71" s="1369"/>
      <c r="O71" s="1369"/>
      <c r="P71" s="2401"/>
      <c r="Q71" s="1827"/>
      <c r="R71" s="359"/>
      <c r="S71" s="2277" t="str">
        <f>INDEX(PT_DIFFERENTIATION_NUM_NTAR,MATCH(A71,PT_DIFFERENTIATION_NTAR_ID,0))</f>
        <v>3</v>
      </c>
      <c r="T71" s="1529" t="s">
        <v>132</v>
      </c>
      <c r="U71" s="304"/>
      <c r="V71" s="2246"/>
      <c r="W71" s="2247"/>
      <c r="X71" s="2247"/>
      <c r="Y71" s="2247"/>
      <c r="Z71" s="2247"/>
      <c r="AA71" s="2247"/>
      <c r="AB71" s="2247"/>
      <c r="AC71" s="2248"/>
      <c r="AD71" s="2246" t="str">
        <f>INDEX(PT_DIFFERENTIATION_NTAR,MATCH(A71,PT_DIFFERENTIATION_NTAR_ID,0))</f>
        <v>Тариф на тепловую энергию от котельной по ул. Аганская, д.64(г.Покачи)</v>
      </c>
      <c r="AE71" s="2247"/>
      <c r="AF71" s="2247"/>
      <c r="AG71" s="2247"/>
      <c r="AH71" s="2247"/>
      <c r="AI71" s="2247"/>
      <c r="AJ71" s="2247"/>
      <c r="AK71" s="2247"/>
      <c r="AL71" s="2246"/>
      <c r="AM71" s="2247"/>
      <c r="AN71" s="2247"/>
      <c r="AO71" s="2247"/>
      <c r="AP71" s="2247"/>
      <c r="AQ71" s="2247"/>
      <c r="AR71" s="2247"/>
      <c r="AS71" s="2248"/>
      <c r="AT71" s="2246"/>
      <c r="AU71" s="2247"/>
      <c r="AV71" s="2247"/>
      <c r="AW71" s="2247"/>
      <c r="AX71" s="2247"/>
      <c r="AY71" s="2247"/>
      <c r="AZ71" s="2247"/>
      <c r="BA71" s="2248"/>
      <c r="BB71" s="2246"/>
      <c r="BC71" s="2247"/>
      <c r="BD71" s="2247"/>
      <c r="BE71" s="2247"/>
      <c r="BF71" s="2247"/>
      <c r="BG71" s="2247"/>
      <c r="BH71" s="2247"/>
      <c r="BI71" s="2248"/>
      <c r="BJ71" s="2246"/>
      <c r="BK71" s="2247"/>
      <c r="BL71" s="2247"/>
      <c r="BM71" s="2247"/>
      <c r="BN71" s="2247"/>
      <c r="BO71" s="2247"/>
      <c r="BP71" s="2247"/>
      <c r="BQ71" s="2248"/>
      <c r="BR71" s="2246"/>
      <c r="BS71" s="2247"/>
      <c r="BT71" s="2247"/>
      <c r="BU71" s="2247"/>
      <c r="BV71" s="2247"/>
      <c r="BW71" s="2247"/>
      <c r="BX71" s="2247"/>
      <c r="BY71" s="2248"/>
      <c r="BZ71" s="2246"/>
      <c r="CA71" s="2247"/>
      <c r="CB71" s="2247"/>
      <c r="CC71" s="2247"/>
      <c r="CD71" s="2247"/>
      <c r="CE71" s="2247"/>
      <c r="CF71" s="2247"/>
      <c r="CG71" s="2248"/>
      <c r="CH71" s="2246"/>
      <c r="CI71" s="2247"/>
      <c r="CJ71" s="2247"/>
      <c r="CK71" s="2247"/>
      <c r="CL71" s="2247"/>
      <c r="CM71" s="2247"/>
      <c r="CN71" s="2247"/>
      <c r="CO71" s="2248"/>
      <c r="CP71" s="2246"/>
      <c r="CQ71" s="2247"/>
      <c r="CR71" s="2247"/>
      <c r="CS71" s="2247"/>
      <c r="CT71" s="2247"/>
      <c r="CU71" s="2247"/>
      <c r="CV71" s="2247"/>
      <c r="CW71" s="2248"/>
      <c r="CX71" s="2246"/>
      <c r="CY71" s="2247"/>
      <c r="CZ71" s="2247"/>
      <c r="DA71" s="2247"/>
      <c r="DB71" s="2247"/>
      <c r="DC71" s="2247"/>
      <c r="DD71" s="2247"/>
      <c r="DE71" s="2683"/>
      <c r="DF71" s="2248"/>
      <c r="DG71" s="1262" t="s">
        <v>420</v>
      </c>
      <c r="DH71" s="1646"/>
      <c r="DI71" s="1628"/>
      <c r="DJ71" s="1628" t="str">
        <f>IF(T71="","",T71)</f>
        <v>Наименование тарифа</v>
      </c>
      <c r="DK71" s="1628"/>
      <c r="DL71" s="1628"/>
      <c r="DM71" s="1639">
        <v>0</v>
      </c>
    </row>
    <row s="1854" customFormat="1" customHeight="1" ht="21">
      <c r="A72" s="1367"/>
      <c r="B72" s="1367" t="s">
        <v>187</v>
      </c>
      <c r="C72" s="1367"/>
      <c r="D72" s="1367"/>
      <c r="E72" s="2263" t="s">
        <v>103</v>
      </c>
      <c r="F72" s="2262">
        <v>1</v>
      </c>
      <c r="G72" s="1367"/>
      <c r="H72" s="1367"/>
      <c r="I72" s="1367"/>
      <c r="J72" s="1367"/>
      <c r="K72" s="1367"/>
      <c r="L72" s="1373"/>
      <c r="M72" s="1369"/>
      <c r="N72" s="1369"/>
      <c r="O72" s="1369"/>
      <c r="P72" s="2129"/>
      <c r="Q72" s="356"/>
      <c r="R72" s="357"/>
      <c r="S72" s="2277" t="str">
        <f>INDEX(PT_DIFFERENTIATION_NUM_TER,MATCH(B72,PT_DIFFERENTIATION_TER_ID,0))</f>
        <v>3.1</v>
      </c>
      <c r="T72" s="1526" t="s">
        <v>421</v>
      </c>
      <c r="U72" s="304"/>
      <c r="V72" s="2246"/>
      <c r="W72" s="2247"/>
      <c r="X72" s="2247"/>
      <c r="Y72" s="2247"/>
      <c r="Z72" s="2247"/>
      <c r="AA72" s="2247"/>
      <c r="AB72" s="2247"/>
      <c r="AC72" s="2248"/>
      <c r="AD72" s="2246" t="str">
        <f>INDEX(PT_DIFFERENTIATION_TER,MATCH(B72,PT_DIFFERENTIATION_TER_ID,0))</f>
        <v>Территория 3</v>
      </c>
      <c r="AE72" s="2247"/>
      <c r="AF72" s="2247"/>
      <c r="AG72" s="2247"/>
      <c r="AH72" s="2247"/>
      <c r="AI72" s="2247"/>
      <c r="AJ72" s="2247"/>
      <c r="AK72" s="2247"/>
      <c r="AL72" s="2246"/>
      <c r="AM72" s="2247"/>
      <c r="AN72" s="2247"/>
      <c r="AO72" s="2247"/>
      <c r="AP72" s="2247"/>
      <c r="AQ72" s="2247"/>
      <c r="AR72" s="2247"/>
      <c r="AS72" s="2248"/>
      <c r="AT72" s="2246"/>
      <c r="AU72" s="2247"/>
      <c r="AV72" s="2247"/>
      <c r="AW72" s="2247"/>
      <c r="AX72" s="2247"/>
      <c r="AY72" s="2247"/>
      <c r="AZ72" s="2247"/>
      <c r="BA72" s="2248"/>
      <c r="BB72" s="2246"/>
      <c r="BC72" s="2247"/>
      <c r="BD72" s="2247"/>
      <c r="BE72" s="2247"/>
      <c r="BF72" s="2247"/>
      <c r="BG72" s="2247"/>
      <c r="BH72" s="2247"/>
      <c r="BI72" s="2248"/>
      <c r="BJ72" s="2246"/>
      <c r="BK72" s="2247"/>
      <c r="BL72" s="2247"/>
      <c r="BM72" s="2247"/>
      <c r="BN72" s="2247"/>
      <c r="BO72" s="2247"/>
      <c r="BP72" s="2247"/>
      <c r="BQ72" s="2248"/>
      <c r="BR72" s="2246"/>
      <c r="BS72" s="2247"/>
      <c r="BT72" s="2247"/>
      <c r="BU72" s="2247"/>
      <c r="BV72" s="2247"/>
      <c r="BW72" s="2247"/>
      <c r="BX72" s="2247"/>
      <c r="BY72" s="2248"/>
      <c r="BZ72" s="2246"/>
      <c r="CA72" s="2247"/>
      <c r="CB72" s="2247"/>
      <c r="CC72" s="2247"/>
      <c r="CD72" s="2247"/>
      <c r="CE72" s="2247"/>
      <c r="CF72" s="2247"/>
      <c r="CG72" s="2248"/>
      <c r="CH72" s="2246"/>
      <c r="CI72" s="2247"/>
      <c r="CJ72" s="2247"/>
      <c r="CK72" s="2247"/>
      <c r="CL72" s="2247"/>
      <c r="CM72" s="2247"/>
      <c r="CN72" s="2247"/>
      <c r="CO72" s="2248"/>
      <c r="CP72" s="2246"/>
      <c r="CQ72" s="2247"/>
      <c r="CR72" s="2247"/>
      <c r="CS72" s="2247"/>
      <c r="CT72" s="2247"/>
      <c r="CU72" s="2247"/>
      <c r="CV72" s="2247"/>
      <c r="CW72" s="2248"/>
      <c r="CX72" s="2246"/>
      <c r="CY72" s="2247"/>
      <c r="CZ72" s="2247"/>
      <c r="DA72" s="2247"/>
      <c r="DB72" s="2247"/>
      <c r="DC72" s="2247"/>
      <c r="DD72" s="2247"/>
      <c r="DE72" s="2683"/>
      <c r="DF72" s="2248"/>
      <c r="DG72" s="1262" t="s">
        <v>422</v>
      </c>
      <c r="DH72" s="1646"/>
      <c r="DI72" s="1628"/>
      <c r="DJ72" s="1628" t="str">
        <f>IF(T72="","",T72)</f>
        <v>Территория действия тарифа</v>
      </c>
      <c r="DK72" s="1628"/>
      <c r="DL72" s="1628"/>
      <c r="DM72" s="1639">
        <v>0</v>
      </c>
    </row>
    <row s="1854" customFormat="1" customHeight="1" ht="23.25">
      <c r="A73" s="1367"/>
      <c r="B73" s="1367"/>
      <c r="C73" s="1367" t="s">
        <v>188</v>
      </c>
      <c r="D73" s="1367"/>
      <c r="E73" s="2263" t="s">
        <v>103</v>
      </c>
      <c r="F73" s="2263"/>
      <c r="G73" s="2262">
        <v>1</v>
      </c>
      <c r="H73" s="1367"/>
      <c r="I73" s="1367"/>
      <c r="J73" s="1367"/>
      <c r="K73" s="1367"/>
      <c r="L73" s="1373"/>
      <c r="M73" s="1369"/>
      <c r="N73" s="1369"/>
      <c r="O73" s="1369"/>
      <c r="P73" s="358"/>
      <c r="Q73" s="356"/>
      <c r="R73" s="357"/>
      <c r="S73" s="2277" t="str">
        <f>INDEX(PT_DIFFERENTIATION_NUM_CS,MATCH(C73,PT_DIFFERENTIATION_CS_ID,0))</f>
        <v>3.1.1</v>
      </c>
      <c r="T73" s="313" t="s">
        <v>423</v>
      </c>
      <c r="U73" s="304"/>
      <c r="V73" s="2246"/>
      <c r="W73" s="2247"/>
      <c r="X73" s="2247"/>
      <c r="Y73" s="2247"/>
      <c r="Z73" s="2247"/>
      <c r="AA73" s="2247"/>
      <c r="AB73" s="2247"/>
      <c r="AC73" s="2248"/>
      <c r="AD73" s="2246" t="str">
        <f>INDEX(PT_DIFFERENTIATION_CS,MATCH(C73,PT_DIFFERENTIATION_CS_ID,0))</f>
        <v>без дифференциации</v>
      </c>
      <c r="AE73" s="2247"/>
      <c r="AF73" s="2247"/>
      <c r="AG73" s="2247"/>
      <c r="AH73" s="2247"/>
      <c r="AI73" s="2247"/>
      <c r="AJ73" s="2247"/>
      <c r="AK73" s="2247"/>
      <c r="AL73" s="2246"/>
      <c r="AM73" s="2247"/>
      <c r="AN73" s="2247"/>
      <c r="AO73" s="2247"/>
      <c r="AP73" s="2247"/>
      <c r="AQ73" s="2247"/>
      <c r="AR73" s="2247"/>
      <c r="AS73" s="2248"/>
      <c r="AT73" s="2246"/>
      <c r="AU73" s="2247"/>
      <c r="AV73" s="2247"/>
      <c r="AW73" s="2247"/>
      <c r="AX73" s="2247"/>
      <c r="AY73" s="2247"/>
      <c r="AZ73" s="2247"/>
      <c r="BA73" s="2248"/>
      <c r="BB73" s="2246"/>
      <c r="BC73" s="2247"/>
      <c r="BD73" s="2247"/>
      <c r="BE73" s="2247"/>
      <c r="BF73" s="2247"/>
      <c r="BG73" s="2247"/>
      <c r="BH73" s="2247"/>
      <c r="BI73" s="2248"/>
      <c r="BJ73" s="2246"/>
      <c r="BK73" s="2247"/>
      <c r="BL73" s="2247"/>
      <c r="BM73" s="2247"/>
      <c r="BN73" s="2247"/>
      <c r="BO73" s="2247"/>
      <c r="BP73" s="2247"/>
      <c r="BQ73" s="2248"/>
      <c r="BR73" s="2246"/>
      <c r="BS73" s="2247"/>
      <c r="BT73" s="2247"/>
      <c r="BU73" s="2247"/>
      <c r="BV73" s="2247"/>
      <c r="BW73" s="2247"/>
      <c r="BX73" s="2247"/>
      <c r="BY73" s="2248"/>
      <c r="BZ73" s="2246"/>
      <c r="CA73" s="2247"/>
      <c r="CB73" s="2247"/>
      <c r="CC73" s="2247"/>
      <c r="CD73" s="2247"/>
      <c r="CE73" s="2247"/>
      <c r="CF73" s="2247"/>
      <c r="CG73" s="2248"/>
      <c r="CH73" s="2246"/>
      <c r="CI73" s="2247"/>
      <c r="CJ73" s="2247"/>
      <c r="CK73" s="2247"/>
      <c r="CL73" s="2247"/>
      <c r="CM73" s="2247"/>
      <c r="CN73" s="2247"/>
      <c r="CO73" s="2248"/>
      <c r="CP73" s="2246"/>
      <c r="CQ73" s="2247"/>
      <c r="CR73" s="2247"/>
      <c r="CS73" s="2247"/>
      <c r="CT73" s="2247"/>
      <c r="CU73" s="2247"/>
      <c r="CV73" s="2247"/>
      <c r="CW73" s="2248"/>
      <c r="CX73" s="2246"/>
      <c r="CY73" s="2247"/>
      <c r="CZ73" s="2247"/>
      <c r="DA73" s="2247"/>
      <c r="DB73" s="2247"/>
      <c r="DC73" s="2247"/>
      <c r="DD73" s="2247"/>
      <c r="DE73" s="2683"/>
      <c r="DF73" s="2248"/>
      <c r="DG73" s="1262" t="s">
        <v>424</v>
      </c>
      <c r="DH73" s="1646"/>
      <c r="DI73" s="1628"/>
      <c r="DJ73" s="1628" t="str">
        <f>IF(T73="","",T73)</f>
        <v>Наименование системы теплоснабжения </v>
      </c>
      <c r="DK73" s="1628"/>
      <c r="DL73" s="1628"/>
      <c r="DM73" s="1639">
        <v>0</v>
      </c>
    </row>
    <row s="1854" customFormat="1" customHeight="1" ht="21">
      <c r="A74" s="1367"/>
      <c r="B74" s="1367"/>
      <c r="C74" s="1367"/>
      <c r="D74" s="1367" t="s">
        <v>189</v>
      </c>
      <c r="E74" s="2263" t="s">
        <v>103</v>
      </c>
      <c r="F74" s="2263"/>
      <c r="G74" s="2263"/>
      <c r="H74" s="2262">
        <v>1</v>
      </c>
      <c r="I74" s="1367"/>
      <c r="J74" s="1367"/>
      <c r="K74" s="1367"/>
      <c r="L74" s="1373"/>
      <c r="M74" s="1369"/>
      <c r="N74" s="1369"/>
      <c r="O74" s="1369"/>
      <c r="P74" s="358"/>
      <c r="Q74" s="356"/>
      <c r="R74" s="357"/>
      <c r="S74" s="2277" t="str">
        <f>INDEX(PT_DIFFERENTIATION_NUM_IST_TE,MATCH(D74,PT_DIFFERENTIATION_IST_TE_ID,0))</f>
        <v>3.1.1.1</v>
      </c>
      <c r="T74" s="314" t="s">
        <v>425</v>
      </c>
      <c r="U74" s="304"/>
      <c r="V74" s="2246"/>
      <c r="W74" s="2247"/>
      <c r="X74" s="2247"/>
      <c r="Y74" s="2247"/>
      <c r="Z74" s="2247"/>
      <c r="AA74" s="2247"/>
      <c r="AB74" s="2247"/>
      <c r="AC74" s="2248"/>
      <c r="AD74" s="2246" t="str">
        <f>INDEX(PT_DIFFERENTIATION_IST_TE,MATCH(D74,PT_DIFFERENTIATION_IST_TE_ID,0))</f>
        <v>без дифференциации</v>
      </c>
      <c r="AE74" s="2247"/>
      <c r="AF74" s="2247"/>
      <c r="AG74" s="2247"/>
      <c r="AH74" s="2247"/>
      <c r="AI74" s="2247"/>
      <c r="AJ74" s="2247"/>
      <c r="AK74" s="2247"/>
      <c r="AL74" s="2246"/>
      <c r="AM74" s="2247"/>
      <c r="AN74" s="2247"/>
      <c r="AO74" s="2247"/>
      <c r="AP74" s="2247"/>
      <c r="AQ74" s="2247"/>
      <c r="AR74" s="2247"/>
      <c r="AS74" s="2248"/>
      <c r="AT74" s="2246"/>
      <c r="AU74" s="2247"/>
      <c r="AV74" s="2247"/>
      <c r="AW74" s="2247"/>
      <c r="AX74" s="2247"/>
      <c r="AY74" s="2247"/>
      <c r="AZ74" s="2247"/>
      <c r="BA74" s="2248"/>
      <c r="BB74" s="2246"/>
      <c r="BC74" s="2247"/>
      <c r="BD74" s="2247"/>
      <c r="BE74" s="2247"/>
      <c r="BF74" s="2247"/>
      <c r="BG74" s="2247"/>
      <c r="BH74" s="2247"/>
      <c r="BI74" s="2248"/>
      <c r="BJ74" s="2246"/>
      <c r="BK74" s="2247"/>
      <c r="BL74" s="2247"/>
      <c r="BM74" s="2247"/>
      <c r="BN74" s="2247"/>
      <c r="BO74" s="2247"/>
      <c r="BP74" s="2247"/>
      <c r="BQ74" s="2248"/>
      <c r="BR74" s="2246"/>
      <c r="BS74" s="2247"/>
      <c r="BT74" s="2247"/>
      <c r="BU74" s="2247"/>
      <c r="BV74" s="2247"/>
      <c r="BW74" s="2247"/>
      <c r="BX74" s="2247"/>
      <c r="BY74" s="2248"/>
      <c r="BZ74" s="2246"/>
      <c r="CA74" s="2247"/>
      <c r="CB74" s="2247"/>
      <c r="CC74" s="2247"/>
      <c r="CD74" s="2247"/>
      <c r="CE74" s="2247"/>
      <c r="CF74" s="2247"/>
      <c r="CG74" s="2248"/>
      <c r="CH74" s="2246"/>
      <c r="CI74" s="2247"/>
      <c r="CJ74" s="2247"/>
      <c r="CK74" s="2247"/>
      <c r="CL74" s="2247"/>
      <c r="CM74" s="2247"/>
      <c r="CN74" s="2247"/>
      <c r="CO74" s="2248"/>
      <c r="CP74" s="2246"/>
      <c r="CQ74" s="2247"/>
      <c r="CR74" s="2247"/>
      <c r="CS74" s="2247"/>
      <c r="CT74" s="2247"/>
      <c r="CU74" s="2247"/>
      <c r="CV74" s="2247"/>
      <c r="CW74" s="2248"/>
      <c r="CX74" s="2246"/>
      <c r="CY74" s="2247"/>
      <c r="CZ74" s="2247"/>
      <c r="DA74" s="2247"/>
      <c r="DB74" s="2247"/>
      <c r="DC74" s="2247"/>
      <c r="DD74" s="2247"/>
      <c r="DE74" s="2683"/>
      <c r="DF74" s="2248"/>
      <c r="DG74" s="1262" t="s">
        <v>426</v>
      </c>
      <c r="DH74" s="1646"/>
      <c r="DI74" s="1628"/>
      <c r="DJ74" s="1628" t="str">
        <f>IF(T74="","",T74)</f>
        <v>Источник тепловой энергии  </v>
      </c>
      <c r="DK74" s="1628"/>
      <c r="DL74" s="1628"/>
      <c r="DM74" s="1639">
        <v>0</v>
      </c>
    </row>
    <row s="1854" customFormat="1" customHeight="1" ht="47.25">
      <c r="A75" s="1367"/>
      <c r="B75" s="1367"/>
      <c r="C75" s="1367"/>
      <c r="D75" s="1367"/>
      <c r="E75" s="2263" t="s">
        <v>103</v>
      </c>
      <c r="F75" s="2263"/>
      <c r="G75" s="2263"/>
      <c r="H75" s="2263"/>
      <c r="I75" s="2260" t="str">
        <f>S74&amp;".1"</f>
        <v>3.1.1.1.1</v>
      </c>
      <c r="J75" s="1367"/>
      <c r="K75" s="1367"/>
      <c r="L75" s="1373" t="s">
        <v>427</v>
      </c>
      <c r="M75" s="1370"/>
      <c r="N75" s="1780"/>
      <c r="O75" s="1780"/>
      <c r="P75" s="2378">
        <v>1</v>
      </c>
      <c r="Q75" s="2378"/>
      <c r="R75" s="360"/>
      <c r="S75" s="2277" t="str">
        <f>$I75</f>
        <v>3.1.1.1.1</v>
      </c>
      <c r="T75" s="289" t="s">
        <v>428</v>
      </c>
      <c r="U75" s="304"/>
      <c r="V75" s="2249"/>
      <c r="W75" s="2250"/>
      <c r="X75" s="2250"/>
      <c r="Y75" s="2250"/>
      <c r="Z75" s="2250"/>
      <c r="AA75" s="2250"/>
      <c r="AB75" s="2250"/>
      <c r="AC75" s="2251"/>
      <c r="AD75" s="2249" t="s">
        <v>470</v>
      </c>
      <c r="AE75" s="2250"/>
      <c r="AF75" s="2250"/>
      <c r="AG75" s="2250"/>
      <c r="AH75" s="2250"/>
      <c r="AI75" s="2250"/>
      <c r="AJ75" s="2250"/>
      <c r="AK75" s="2250"/>
      <c r="AL75" s="2249"/>
      <c r="AM75" s="2250"/>
      <c r="AN75" s="2250"/>
      <c r="AO75" s="2250"/>
      <c r="AP75" s="2250"/>
      <c r="AQ75" s="2250"/>
      <c r="AR75" s="2250"/>
      <c r="AS75" s="2251"/>
      <c r="AT75" s="2249"/>
      <c r="AU75" s="2250"/>
      <c r="AV75" s="2250"/>
      <c r="AW75" s="2250"/>
      <c r="AX75" s="2250"/>
      <c r="AY75" s="2250"/>
      <c r="AZ75" s="2250"/>
      <c r="BA75" s="2251"/>
      <c r="BB75" s="2249"/>
      <c r="BC75" s="2250"/>
      <c r="BD75" s="2250"/>
      <c r="BE75" s="2250"/>
      <c r="BF75" s="2250"/>
      <c r="BG75" s="2250"/>
      <c r="BH75" s="2250"/>
      <c r="BI75" s="2251"/>
      <c r="BJ75" s="2249"/>
      <c r="BK75" s="2250"/>
      <c r="BL75" s="2250"/>
      <c r="BM75" s="2250"/>
      <c r="BN75" s="2250"/>
      <c r="BO75" s="2250"/>
      <c r="BP75" s="2250"/>
      <c r="BQ75" s="2251"/>
      <c r="BR75" s="2249"/>
      <c r="BS75" s="2250"/>
      <c r="BT75" s="2250"/>
      <c r="BU75" s="2250"/>
      <c r="BV75" s="2250"/>
      <c r="BW75" s="2250"/>
      <c r="BX75" s="2250"/>
      <c r="BY75" s="2251"/>
      <c r="BZ75" s="2249"/>
      <c r="CA75" s="2250"/>
      <c r="CB75" s="2250"/>
      <c r="CC75" s="2250"/>
      <c r="CD75" s="2250"/>
      <c r="CE75" s="2250"/>
      <c r="CF75" s="2250"/>
      <c r="CG75" s="2251"/>
      <c r="CH75" s="2249"/>
      <c r="CI75" s="2250"/>
      <c r="CJ75" s="2250"/>
      <c r="CK75" s="2250"/>
      <c r="CL75" s="2250"/>
      <c r="CM75" s="2250"/>
      <c r="CN75" s="2250"/>
      <c r="CO75" s="2251"/>
      <c r="CP75" s="2249"/>
      <c r="CQ75" s="2250"/>
      <c r="CR75" s="2250"/>
      <c r="CS75" s="2250"/>
      <c r="CT75" s="2250"/>
      <c r="CU75" s="2250"/>
      <c r="CV75" s="2250"/>
      <c r="CW75" s="2251"/>
      <c r="CX75" s="2249"/>
      <c r="CY75" s="2250"/>
      <c r="CZ75" s="2250"/>
      <c r="DA75" s="2250"/>
      <c r="DB75" s="2250"/>
      <c r="DC75" s="2250"/>
      <c r="DD75" s="2250"/>
      <c r="DE75" s="2684"/>
      <c r="DF75" s="2251"/>
      <c r="DG75" s="1262" t="s">
        <v>429</v>
      </c>
      <c r="DH75" s="1646"/>
      <c r="DI75" s="1628"/>
      <c r="DJ75" s="1628" t="str">
        <f>IF(T75="","",T75)</f>
        <v>Схема подключения теплопотребляющей установки к коллектору источника тепловой энергии</v>
      </c>
      <c r="DK75" s="1628"/>
      <c r="DL75" s="1628"/>
      <c r="DM75" s="1639">
        <v>0</v>
      </c>
    </row>
    <row s="1854" customFormat="1" customHeight="1" ht="21">
      <c r="A76" s="1367"/>
      <c r="B76" s="1367"/>
      <c r="C76" s="1367"/>
      <c r="D76" s="1367"/>
      <c r="E76" s="2263" t="s">
        <v>103</v>
      </c>
      <c r="F76" s="2263"/>
      <c r="G76" s="2263"/>
      <c r="H76" s="2263"/>
      <c r="I76" s="2290"/>
      <c r="J76" s="2260" t="str">
        <f>I75&amp;".1"</f>
        <v>3.1.1.1.1.1</v>
      </c>
      <c r="K76" s="1367"/>
      <c r="L76" s="1373" t="s">
        <v>430</v>
      </c>
      <c r="M76" s="1370"/>
      <c r="N76" s="1370"/>
      <c r="O76" s="1780"/>
      <c r="P76" s="2378"/>
      <c r="Q76" s="2378">
        <v>1</v>
      </c>
      <c r="R76" s="361"/>
      <c r="S76" s="2277" t="str">
        <f>$J76</f>
        <v>3.1.1.1.1.1</v>
      </c>
      <c r="T76" s="290" t="s">
        <v>431</v>
      </c>
      <c r="U76" s="304"/>
      <c r="V76" s="2249"/>
      <c r="W76" s="2250"/>
      <c r="X76" s="2250"/>
      <c r="Y76" s="2250"/>
      <c r="Z76" s="2250"/>
      <c r="AA76" s="2250"/>
      <c r="AB76" s="2250"/>
      <c r="AC76" s="2251"/>
      <c r="AD76" s="2249" t="s">
        <v>471</v>
      </c>
      <c r="AE76" s="2250"/>
      <c r="AF76" s="2250"/>
      <c r="AG76" s="2250"/>
      <c r="AH76" s="2250"/>
      <c r="AI76" s="2250"/>
      <c r="AJ76" s="2250"/>
      <c r="AK76" s="2250"/>
      <c r="AL76" s="2249"/>
      <c r="AM76" s="2250"/>
      <c r="AN76" s="2250"/>
      <c r="AO76" s="2250"/>
      <c r="AP76" s="2250"/>
      <c r="AQ76" s="2250"/>
      <c r="AR76" s="2250"/>
      <c r="AS76" s="2251"/>
      <c r="AT76" s="2249"/>
      <c r="AU76" s="2250"/>
      <c r="AV76" s="2250"/>
      <c r="AW76" s="2250"/>
      <c r="AX76" s="2250"/>
      <c r="AY76" s="2250"/>
      <c r="AZ76" s="2250"/>
      <c r="BA76" s="2251"/>
      <c r="BB76" s="2249"/>
      <c r="BC76" s="2250"/>
      <c r="BD76" s="2250"/>
      <c r="BE76" s="2250"/>
      <c r="BF76" s="2250"/>
      <c r="BG76" s="2250"/>
      <c r="BH76" s="2250"/>
      <c r="BI76" s="2251"/>
      <c r="BJ76" s="2249"/>
      <c r="BK76" s="2250"/>
      <c r="BL76" s="2250"/>
      <c r="BM76" s="2250"/>
      <c r="BN76" s="2250"/>
      <c r="BO76" s="2250"/>
      <c r="BP76" s="2250"/>
      <c r="BQ76" s="2251"/>
      <c r="BR76" s="2249"/>
      <c r="BS76" s="2250"/>
      <c r="BT76" s="2250"/>
      <c r="BU76" s="2250"/>
      <c r="BV76" s="2250"/>
      <c r="BW76" s="2250"/>
      <c r="BX76" s="2250"/>
      <c r="BY76" s="2251"/>
      <c r="BZ76" s="2249"/>
      <c r="CA76" s="2250"/>
      <c r="CB76" s="2250"/>
      <c r="CC76" s="2250"/>
      <c r="CD76" s="2250"/>
      <c r="CE76" s="2250"/>
      <c r="CF76" s="2250"/>
      <c r="CG76" s="2251"/>
      <c r="CH76" s="2249"/>
      <c r="CI76" s="2250"/>
      <c r="CJ76" s="2250"/>
      <c r="CK76" s="2250"/>
      <c r="CL76" s="2250"/>
      <c r="CM76" s="2250"/>
      <c r="CN76" s="2250"/>
      <c r="CO76" s="2251"/>
      <c r="CP76" s="2249"/>
      <c r="CQ76" s="2250"/>
      <c r="CR76" s="2250"/>
      <c r="CS76" s="2250"/>
      <c r="CT76" s="2250"/>
      <c r="CU76" s="2250"/>
      <c r="CV76" s="2250"/>
      <c r="CW76" s="2251"/>
      <c r="CX76" s="2249"/>
      <c r="CY76" s="2250"/>
      <c r="CZ76" s="2250"/>
      <c r="DA76" s="2250"/>
      <c r="DB76" s="2250"/>
      <c r="DC76" s="2250"/>
      <c r="DD76" s="2250"/>
      <c r="DE76" s="2684"/>
      <c r="DF76" s="2251"/>
      <c r="DG76" s="1262" t="s">
        <v>432</v>
      </c>
      <c r="DH76" s="1646"/>
      <c r="DI76" s="1628"/>
      <c r="DJ76" s="1628" t="str">
        <f>IF(T76="","",T76)</f>
        <v>Группа потребителей</v>
      </c>
      <c r="DK76" s="1628"/>
      <c r="DL76" s="1628"/>
      <c r="DM76" s="1639">
        <v>0</v>
      </c>
    </row>
    <row s="1854" customFormat="1" customHeight="1" ht="21">
      <c r="A77" s="1367"/>
      <c r="B77" s="1367"/>
      <c r="C77" s="1367"/>
      <c r="D77" s="1367"/>
      <c r="E77" s="2263" t="s">
        <v>103</v>
      </c>
      <c r="F77" s="2263"/>
      <c r="G77" s="2263"/>
      <c r="H77" s="2263"/>
      <c r="I77" s="2290"/>
      <c r="J77" s="2290"/>
      <c r="K77" s="2260" t="str">
        <f>J76&amp;".1"</f>
        <v>3.1.1.1.1.1.1</v>
      </c>
      <c r="L77" s="1373" t="s">
        <v>433</v>
      </c>
      <c r="M77" s="1370"/>
      <c r="N77" s="1370"/>
      <c r="O77" s="1370"/>
      <c r="P77" s="2378"/>
      <c r="Q77" s="2378"/>
      <c r="R77" s="361">
        <v>1</v>
      </c>
      <c r="S77" s="2277" t="str">
        <f>$K77</f>
        <v>3.1.1.1.1.1.1</v>
      </c>
      <c r="T77" s="1351" t="s">
        <v>472</v>
      </c>
      <c r="U77" s="304"/>
      <c r="V77" s="755"/>
      <c r="W77" s="329"/>
      <c r="X77" s="755"/>
      <c r="Y77" s="1261"/>
      <c r="Z77" s="2606"/>
      <c r="AA77" s="2111" t="s">
        <v>66</v>
      </c>
      <c r="AB77" s="2606"/>
      <c r="AC77" s="2111" t="s">
        <v>66</v>
      </c>
      <c r="AD77" s="755">
        <v>3521.07</v>
      </c>
      <c r="AE77" s="329"/>
      <c r="AF77" s="755"/>
      <c r="AG77" s="1261"/>
      <c r="AH77" s="2606">
        <v>46023</v>
      </c>
      <c r="AI77" s="2111" t="s">
        <v>66</v>
      </c>
      <c r="AJ77" s="2606">
        <v>46203</v>
      </c>
      <c r="AK77" s="2111" t="s">
        <v>66</v>
      </c>
      <c r="AL77" s="755">
        <v>5596.85</v>
      </c>
      <c r="AM77" s="329"/>
      <c r="AN77" s="755"/>
      <c r="AO77" s="1261"/>
      <c r="AP77" s="2606">
        <v>46204</v>
      </c>
      <c r="AQ77" s="2111" t="s">
        <v>66</v>
      </c>
      <c r="AR77" s="2606">
        <v>46387</v>
      </c>
      <c r="AS77" s="2111" t="s">
        <v>66</v>
      </c>
      <c r="AT77" s="755">
        <v>3939.32</v>
      </c>
      <c r="AU77" s="329"/>
      <c r="AV77" s="755"/>
      <c r="AW77" s="1261"/>
      <c r="AX77" s="2606">
        <v>46388</v>
      </c>
      <c r="AY77" s="2111" t="s">
        <v>66</v>
      </c>
      <c r="AZ77" s="2606">
        <v>46568</v>
      </c>
      <c r="BA77" s="2111" t="s">
        <v>66</v>
      </c>
      <c r="BB77" s="755">
        <v>3939.32</v>
      </c>
      <c r="BC77" s="329"/>
      <c r="BD77" s="755"/>
      <c r="BE77" s="1261"/>
      <c r="BF77" s="2606">
        <v>46569</v>
      </c>
      <c r="BG77" s="2111" t="s">
        <v>66</v>
      </c>
      <c r="BH77" s="2606">
        <v>46752</v>
      </c>
      <c r="BI77" s="2111" t="s">
        <v>66</v>
      </c>
      <c r="BJ77" s="755">
        <v>3939.32</v>
      </c>
      <c r="BK77" s="329"/>
      <c r="BL77" s="755"/>
      <c r="BM77" s="1261"/>
      <c r="BN77" s="2606">
        <v>46753</v>
      </c>
      <c r="BO77" s="2111" t="s">
        <v>66</v>
      </c>
      <c r="BP77" s="2606">
        <v>46934</v>
      </c>
      <c r="BQ77" s="2111" t="s">
        <v>66</v>
      </c>
      <c r="BR77" s="755">
        <v>4319.32</v>
      </c>
      <c r="BS77" s="329"/>
      <c r="BT77" s="755"/>
      <c r="BU77" s="1261"/>
      <c r="BV77" s="2606">
        <v>46935</v>
      </c>
      <c r="BW77" s="2111" t="s">
        <v>66</v>
      </c>
      <c r="BX77" s="2606">
        <v>47118</v>
      </c>
      <c r="BY77" s="2111" t="s">
        <v>66</v>
      </c>
      <c r="BZ77" s="755">
        <v>4319.32</v>
      </c>
      <c r="CA77" s="329"/>
      <c r="CB77" s="755"/>
      <c r="CC77" s="1261"/>
      <c r="CD77" s="2606">
        <v>47119</v>
      </c>
      <c r="CE77" s="2111" t="s">
        <v>66</v>
      </c>
      <c r="CF77" s="2606">
        <v>47299</v>
      </c>
      <c r="CG77" s="2111" t="s">
        <v>66</v>
      </c>
      <c r="CH77" s="755">
        <v>4008.68</v>
      </c>
      <c r="CI77" s="329"/>
      <c r="CJ77" s="755"/>
      <c r="CK77" s="1261"/>
      <c r="CL77" s="2606">
        <v>47300</v>
      </c>
      <c r="CM77" s="2111" t="s">
        <v>66</v>
      </c>
      <c r="CN77" s="2606">
        <v>47483</v>
      </c>
      <c r="CO77" s="2111" t="s">
        <v>66</v>
      </c>
      <c r="CP77" s="755">
        <v>4008.32</v>
      </c>
      <c r="CQ77" s="329"/>
      <c r="CR77" s="755"/>
      <c r="CS77" s="1261"/>
      <c r="CT77" s="2606">
        <v>47484</v>
      </c>
      <c r="CU77" s="2111" t="s">
        <v>66</v>
      </c>
      <c r="CV77" s="2606">
        <v>47664</v>
      </c>
      <c r="CW77" s="2111" t="s">
        <v>66</v>
      </c>
      <c r="CX77" s="755">
        <v>4749.14</v>
      </c>
      <c r="CY77" s="329"/>
      <c r="CZ77" s="755"/>
      <c r="DA77" s="1261"/>
      <c r="DB77" s="2606">
        <v>47665</v>
      </c>
      <c r="DC77" s="2111" t="s">
        <v>66</v>
      </c>
      <c r="DD77" s="2606">
        <v>47848</v>
      </c>
      <c r="DE77" s="2111" t="s">
        <v>66</v>
      </c>
      <c r="DF77" s="329"/>
      <c r="DG77" s="2257" t="s">
        <v>434</v>
      </c>
      <c r="DH77" s="1646">
        <f>STRCHECKDATE(V78:DF78)</f>
      </c>
      <c r="DI77" s="1628"/>
      <c r="DJ77" s="1628" t="str">
        <f>IF(T77="","",T77)</f>
        <v>горячая вода в системе централизованного теплоснабжения на отопление</v>
      </c>
      <c r="DK77" s="1628"/>
      <c r="DL77" s="1628"/>
      <c r="DM77" s="1639">
        <v>0</v>
      </c>
    </row>
    <row s="1854" customFormat="1" customHeight="1" ht="0.75">
      <c r="A78" s="1367"/>
      <c r="B78" s="1367"/>
      <c r="C78" s="1367"/>
      <c r="D78" s="1367"/>
      <c r="E78" s="2263" t="s">
        <v>103</v>
      </c>
      <c r="F78" s="2263"/>
      <c r="G78" s="2263"/>
      <c r="H78" s="2263"/>
      <c r="I78" s="2290"/>
      <c r="J78" s="2290"/>
      <c r="K78" s="2260"/>
      <c r="L78" s="1373"/>
      <c r="M78" s="1370"/>
      <c r="N78" s="1370"/>
      <c r="O78" s="1370"/>
      <c r="P78" s="2378"/>
      <c r="Q78" s="2378"/>
      <c r="R78" s="361"/>
      <c r="S78" s="2517"/>
      <c r="T78" s="304"/>
      <c r="U78" s="304"/>
      <c r="V78" s="329"/>
      <c r="W78" s="329"/>
      <c r="X78" s="329"/>
      <c r="Y78" s="332" t="str">
        <f>Z77&amp;"-"&amp;AB77</f>
        <v>-</v>
      </c>
      <c r="Z78" s="2313"/>
      <c r="AA78" s="2111"/>
      <c r="AB78" s="2313"/>
      <c r="AC78" s="2111"/>
      <c r="AD78" s="329"/>
      <c r="AE78" s="329"/>
      <c r="AF78" s="329"/>
      <c r="AG78" s="332" t="str">
        <f>AH77&amp;"-"&amp;AJ77</f>
        <v>46023-46203</v>
      </c>
      <c r="AH78" s="2313"/>
      <c r="AI78" s="2111"/>
      <c r="AJ78" s="2313"/>
      <c r="AK78" s="2111"/>
      <c r="AL78" s="329"/>
      <c r="AM78" s="329"/>
      <c r="AN78" s="329"/>
      <c r="AO78" s="332" t="str">
        <f>AP77&amp;"-"&amp;AR77</f>
        <v>46204-46387</v>
      </c>
      <c r="AP78" s="2313"/>
      <c r="AQ78" s="2111"/>
      <c r="AR78" s="2313"/>
      <c r="AS78" s="2111"/>
      <c r="AT78" s="329"/>
      <c r="AU78" s="329"/>
      <c r="AV78" s="329"/>
      <c r="AW78" s="332" t="str">
        <f>AX77&amp;"-"&amp;AZ77</f>
        <v>46388-46568</v>
      </c>
      <c r="AX78" s="2313"/>
      <c r="AY78" s="2111"/>
      <c r="AZ78" s="2313"/>
      <c r="BA78" s="2111"/>
      <c r="BB78" s="329"/>
      <c r="BC78" s="329"/>
      <c r="BD78" s="329"/>
      <c r="BE78" s="332" t="str">
        <f>BF77&amp;"-"&amp;BH77</f>
        <v>46569-46752</v>
      </c>
      <c r="BF78" s="2313"/>
      <c r="BG78" s="2111"/>
      <c r="BH78" s="2313"/>
      <c r="BI78" s="2111"/>
      <c r="BJ78" s="329"/>
      <c r="BK78" s="329"/>
      <c r="BL78" s="329"/>
      <c r="BM78" s="332" t="str">
        <f>BN77&amp;"-"&amp;BP77</f>
        <v>46753-46934</v>
      </c>
      <c r="BN78" s="2313"/>
      <c r="BO78" s="2111"/>
      <c r="BP78" s="2313"/>
      <c r="BQ78" s="2111"/>
      <c r="BR78" s="329"/>
      <c r="BS78" s="329"/>
      <c r="BT78" s="329"/>
      <c r="BU78" s="332" t="str">
        <f>BV77&amp;"-"&amp;BX77</f>
        <v>46935-47118</v>
      </c>
      <c r="BV78" s="2313"/>
      <c r="BW78" s="2111"/>
      <c r="BX78" s="2313"/>
      <c r="BY78" s="2111"/>
      <c r="BZ78" s="329"/>
      <c r="CA78" s="329"/>
      <c r="CB78" s="329"/>
      <c r="CC78" s="332" t="str">
        <f>CD77&amp;"-"&amp;CF77</f>
        <v>47119-47299</v>
      </c>
      <c r="CD78" s="2313"/>
      <c r="CE78" s="2111"/>
      <c r="CF78" s="2313"/>
      <c r="CG78" s="2111"/>
      <c r="CH78" s="329"/>
      <c r="CI78" s="329"/>
      <c r="CJ78" s="329"/>
      <c r="CK78" s="332" t="str">
        <f>CL77&amp;"-"&amp;CN77</f>
        <v>47300-47483</v>
      </c>
      <c r="CL78" s="2313"/>
      <c r="CM78" s="2111"/>
      <c r="CN78" s="2313"/>
      <c r="CO78" s="2111"/>
      <c r="CP78" s="329"/>
      <c r="CQ78" s="329"/>
      <c r="CR78" s="329"/>
      <c r="CS78" s="332" t="str">
        <f>CT77&amp;"-"&amp;CV77</f>
        <v>47484-47664</v>
      </c>
      <c r="CT78" s="2313"/>
      <c r="CU78" s="2111"/>
      <c r="CV78" s="2313"/>
      <c r="CW78" s="2111"/>
      <c r="CX78" s="329"/>
      <c r="CY78" s="329"/>
      <c r="CZ78" s="329"/>
      <c r="DA78" s="332" t="str">
        <f>DB77&amp;"-"&amp;DD77</f>
        <v>47665-47848</v>
      </c>
      <c r="DB78" s="2313"/>
      <c r="DC78" s="2111"/>
      <c r="DD78" s="2313"/>
      <c r="DE78" s="2111"/>
      <c r="DF78" s="329"/>
      <c r="DG78" s="2258"/>
      <c r="DH78" s="1646"/>
      <c r="DI78" s="1628"/>
      <c r="DJ78" s="1628" t="str">
        <f>IF(T78="","",T78)</f>
        <v/>
      </c>
      <c r="DK78" s="1628"/>
      <c r="DL78" s="1628"/>
      <c r="DM78" s="1639">
        <v>0</v>
      </c>
    </row>
    <row s="1854" customFormat="1" customHeight="1" ht="15">
      <c r="A79" s="1367"/>
      <c r="B79" s="1367"/>
      <c r="C79" s="1367"/>
      <c r="D79" s="1367"/>
      <c r="E79" s="2263" t="s">
        <v>103</v>
      </c>
      <c r="F79" s="2263"/>
      <c r="G79" s="2263"/>
      <c r="H79" s="2263"/>
      <c r="I79" s="2290"/>
      <c r="J79" s="2260"/>
      <c r="K79" s="1367"/>
      <c r="L79" s="1373"/>
      <c r="M79" s="1370"/>
      <c r="N79" s="1370"/>
      <c r="O79" s="1780"/>
      <c r="P79" s="2378"/>
      <c r="Q79" s="2378"/>
      <c r="R79" s="360"/>
      <c r="S79" s="2654"/>
      <c r="T79" s="2664" t="s">
        <v>435</v>
      </c>
      <c r="U79" s="2656"/>
      <c r="V79" s="2656"/>
      <c r="W79" s="2656"/>
      <c r="X79" s="2656"/>
      <c r="Y79" s="2656"/>
      <c r="Z79" s="2656"/>
      <c r="AA79" s="2656"/>
      <c r="AB79" s="2656"/>
      <c r="AC79" s="2656"/>
      <c r="AD79" s="2656"/>
      <c r="AE79" s="2656"/>
      <c r="AF79" s="2656"/>
      <c r="AG79" s="2656"/>
      <c r="AH79" s="2656"/>
      <c r="AI79" s="2656"/>
      <c r="AJ79" s="2656"/>
      <c r="AK79" s="2656"/>
      <c r="AL79" s="2657"/>
      <c r="AM79" s="2657"/>
      <c r="AN79" s="2657"/>
      <c r="AO79" s="2657"/>
      <c r="AP79" s="2657"/>
      <c r="AQ79" s="2657"/>
      <c r="AR79" s="2657"/>
      <c r="AS79" s="2657"/>
      <c r="AT79" s="2657"/>
      <c r="AU79" s="2657"/>
      <c r="AV79" s="2657"/>
      <c r="AW79" s="2657"/>
      <c r="AX79" s="2657"/>
      <c r="AY79" s="2657"/>
      <c r="AZ79" s="2657"/>
      <c r="BA79" s="2657"/>
      <c r="BB79" s="2657"/>
      <c r="BC79" s="2657"/>
      <c r="BD79" s="2657"/>
      <c r="BE79" s="2657"/>
      <c r="BF79" s="2657"/>
      <c r="BG79" s="2657"/>
      <c r="BH79" s="2657"/>
      <c r="BI79" s="2657"/>
      <c r="BJ79" s="2657"/>
      <c r="BK79" s="2657"/>
      <c r="BL79" s="2657"/>
      <c r="BM79" s="2657"/>
      <c r="BN79" s="2657"/>
      <c r="BO79" s="2657"/>
      <c r="BP79" s="2657"/>
      <c r="BQ79" s="2657"/>
      <c r="BR79" s="2657"/>
      <c r="BS79" s="2657"/>
      <c r="BT79" s="2657"/>
      <c r="BU79" s="2657"/>
      <c r="BV79" s="2657"/>
      <c r="BW79" s="2657"/>
      <c r="BX79" s="2657"/>
      <c r="BY79" s="2657"/>
      <c r="BZ79" s="2657"/>
      <c r="CA79" s="2657"/>
      <c r="CB79" s="2657"/>
      <c r="CC79" s="2657"/>
      <c r="CD79" s="2657"/>
      <c r="CE79" s="2657"/>
      <c r="CF79" s="2657"/>
      <c r="CG79" s="2657"/>
      <c r="CH79" s="2657"/>
      <c r="CI79" s="2657"/>
      <c r="CJ79" s="2657"/>
      <c r="CK79" s="2657"/>
      <c r="CL79" s="2657"/>
      <c r="CM79" s="2657"/>
      <c r="CN79" s="2657"/>
      <c r="CO79" s="2657"/>
      <c r="CP79" s="2657"/>
      <c r="CQ79" s="2657"/>
      <c r="CR79" s="2657"/>
      <c r="CS79" s="2657"/>
      <c r="CT79" s="2657"/>
      <c r="CU79" s="2657"/>
      <c r="CV79" s="2657"/>
      <c r="CW79" s="2657"/>
      <c r="CX79" s="2657"/>
      <c r="CY79" s="2657"/>
      <c r="CZ79" s="2657"/>
      <c r="DA79" s="2657"/>
      <c r="DB79" s="2657"/>
      <c r="DC79" s="2657"/>
      <c r="DD79" s="2657"/>
      <c r="DE79" s="2702"/>
      <c r="DF79" s="2658"/>
      <c r="DG79" s="2259"/>
      <c r="DH79" s="1646"/>
      <c r="DI79" s="1628"/>
      <c r="DJ79" s="1628" t="str">
        <f>IF(T79="","",T79)</f>
        <v>Добавить вид теплоносителя (параметры теплоносителя)</v>
      </c>
      <c r="DK79" s="1628"/>
      <c r="DL79" s="1628"/>
      <c r="DM79" s="1639">
        <v>0</v>
      </c>
    </row>
    <row s="1854" customFormat="1" customHeight="1" ht="15">
      <c r="A80" s="1367"/>
      <c r="B80" s="1367"/>
      <c r="C80" s="1367"/>
      <c r="D80" s="1367"/>
      <c r="E80" s="2263" t="s">
        <v>103</v>
      </c>
      <c r="F80" s="2263"/>
      <c r="G80" s="2263"/>
      <c r="H80" s="2263"/>
      <c r="I80" s="2260"/>
      <c r="J80" s="1367"/>
      <c r="K80" s="1367"/>
      <c r="L80" s="1373"/>
      <c r="M80" s="1370"/>
      <c r="N80" s="1780"/>
      <c r="O80" s="1780"/>
      <c r="P80" s="2378"/>
      <c r="Q80" s="2378"/>
      <c r="R80" s="360"/>
      <c r="S80" s="2654"/>
      <c r="T80" s="2665" t="s">
        <v>436</v>
      </c>
      <c r="U80" s="2656"/>
      <c r="V80" s="2656"/>
      <c r="W80" s="2656"/>
      <c r="X80" s="2656"/>
      <c r="Y80" s="2656"/>
      <c r="Z80" s="2656"/>
      <c r="AA80" s="2656"/>
      <c r="AB80" s="2656"/>
      <c r="AC80" s="2660"/>
      <c r="AD80" s="2656"/>
      <c r="AE80" s="2656"/>
      <c r="AF80" s="2656"/>
      <c r="AG80" s="2656"/>
      <c r="AH80" s="2656"/>
      <c r="AI80" s="2656"/>
      <c r="AJ80" s="2656"/>
      <c r="AK80" s="2660"/>
      <c r="AL80" s="2657"/>
      <c r="AM80" s="2657"/>
      <c r="AN80" s="2657"/>
      <c r="AO80" s="2657"/>
      <c r="AP80" s="2657"/>
      <c r="AQ80" s="2657"/>
      <c r="AR80" s="2657"/>
      <c r="AS80" s="2661"/>
      <c r="AT80" s="2657"/>
      <c r="AU80" s="2657"/>
      <c r="AV80" s="2657"/>
      <c r="AW80" s="2657"/>
      <c r="AX80" s="2657"/>
      <c r="AY80" s="2657"/>
      <c r="AZ80" s="2657"/>
      <c r="BA80" s="2661"/>
      <c r="BB80" s="2657"/>
      <c r="BC80" s="2657"/>
      <c r="BD80" s="2657"/>
      <c r="BE80" s="2657"/>
      <c r="BF80" s="2657"/>
      <c r="BG80" s="2657"/>
      <c r="BH80" s="2657"/>
      <c r="BI80" s="2661"/>
      <c r="BJ80" s="2657"/>
      <c r="BK80" s="2657"/>
      <c r="BL80" s="2657"/>
      <c r="BM80" s="2657"/>
      <c r="BN80" s="2657"/>
      <c r="BO80" s="2657"/>
      <c r="BP80" s="2657"/>
      <c r="BQ80" s="2661"/>
      <c r="BR80" s="2657"/>
      <c r="BS80" s="2657"/>
      <c r="BT80" s="2657"/>
      <c r="BU80" s="2657"/>
      <c r="BV80" s="2657"/>
      <c r="BW80" s="2657"/>
      <c r="BX80" s="2657"/>
      <c r="BY80" s="2661"/>
      <c r="BZ80" s="2657"/>
      <c r="CA80" s="2657"/>
      <c r="CB80" s="2657"/>
      <c r="CC80" s="2657"/>
      <c r="CD80" s="2657"/>
      <c r="CE80" s="2657"/>
      <c r="CF80" s="2657"/>
      <c r="CG80" s="2661"/>
      <c r="CH80" s="2657"/>
      <c r="CI80" s="2657"/>
      <c r="CJ80" s="2657"/>
      <c r="CK80" s="2657"/>
      <c r="CL80" s="2657"/>
      <c r="CM80" s="2657"/>
      <c r="CN80" s="2657"/>
      <c r="CO80" s="2661"/>
      <c r="CP80" s="2657"/>
      <c r="CQ80" s="2657"/>
      <c r="CR80" s="2657"/>
      <c r="CS80" s="2657"/>
      <c r="CT80" s="2657"/>
      <c r="CU80" s="2657"/>
      <c r="CV80" s="2657"/>
      <c r="CW80" s="2661"/>
      <c r="CX80" s="2657"/>
      <c r="CY80" s="2657"/>
      <c r="CZ80" s="2657"/>
      <c r="DA80" s="2657"/>
      <c r="DB80" s="2657"/>
      <c r="DC80" s="2657"/>
      <c r="DD80" s="2657"/>
      <c r="DE80" s="2703"/>
      <c r="DF80" s="2656"/>
      <c r="DG80" s="2662"/>
      <c r="DH80" s="1646"/>
      <c r="DI80" s="1628"/>
      <c r="DJ80" s="1628" t="str">
        <f>IF(T80="","",T80)</f>
        <v>Добавить группу потребителей</v>
      </c>
      <c r="DK80" s="1628"/>
      <c r="DL80" s="1628"/>
      <c r="DM80" s="1639">
        <v>0</v>
      </c>
    </row>
    <row s="1854" customFormat="1" customHeight="1" ht="14.25">
      <c r="A81" s="1367"/>
      <c r="B81" s="1367"/>
      <c r="C81" s="1367"/>
      <c r="D81" s="1367"/>
      <c r="E81" s="2263" t="s">
        <v>103</v>
      </c>
      <c r="F81" s="2263"/>
      <c r="G81" s="2263"/>
      <c r="H81" s="2262"/>
      <c r="I81" s="1367"/>
      <c r="J81" s="1367"/>
      <c r="K81" s="1367"/>
      <c r="L81" s="1373"/>
      <c r="M81" s="1369"/>
      <c r="N81" s="1369"/>
      <c r="O81" s="1370"/>
      <c r="P81" s="1827"/>
      <c r="Q81" s="379"/>
      <c r="R81" s="359"/>
      <c r="S81" s="2654"/>
      <c r="T81" s="2666" t="s">
        <v>437</v>
      </c>
      <c r="U81" s="2656"/>
      <c r="V81" s="2656"/>
      <c r="W81" s="2656"/>
      <c r="X81" s="2656"/>
      <c r="Y81" s="2656"/>
      <c r="Z81" s="2656"/>
      <c r="AA81" s="2656"/>
      <c r="AB81" s="2656"/>
      <c r="AC81" s="2660"/>
      <c r="AD81" s="2656"/>
      <c r="AE81" s="2656"/>
      <c r="AF81" s="2656"/>
      <c r="AG81" s="2656"/>
      <c r="AH81" s="2656"/>
      <c r="AI81" s="2656"/>
      <c r="AJ81" s="2656"/>
      <c r="AK81" s="2660"/>
      <c r="AL81" s="2657"/>
      <c r="AM81" s="2657"/>
      <c r="AN81" s="2657"/>
      <c r="AO81" s="2657"/>
      <c r="AP81" s="2657"/>
      <c r="AQ81" s="2657"/>
      <c r="AR81" s="2657"/>
      <c r="AS81" s="2661"/>
      <c r="AT81" s="2657"/>
      <c r="AU81" s="2657"/>
      <c r="AV81" s="2657"/>
      <c r="AW81" s="2657"/>
      <c r="AX81" s="2657"/>
      <c r="AY81" s="2657"/>
      <c r="AZ81" s="2657"/>
      <c r="BA81" s="2661"/>
      <c r="BB81" s="2657"/>
      <c r="BC81" s="2657"/>
      <c r="BD81" s="2657"/>
      <c r="BE81" s="2657"/>
      <c r="BF81" s="2657"/>
      <c r="BG81" s="2657"/>
      <c r="BH81" s="2657"/>
      <c r="BI81" s="2661"/>
      <c r="BJ81" s="2657"/>
      <c r="BK81" s="2657"/>
      <c r="BL81" s="2657"/>
      <c r="BM81" s="2657"/>
      <c r="BN81" s="2657"/>
      <c r="BO81" s="2657"/>
      <c r="BP81" s="2657"/>
      <c r="BQ81" s="2661"/>
      <c r="BR81" s="2657"/>
      <c r="BS81" s="2657"/>
      <c r="BT81" s="2657"/>
      <c r="BU81" s="2657"/>
      <c r="BV81" s="2657"/>
      <c r="BW81" s="2657"/>
      <c r="BX81" s="2657"/>
      <c r="BY81" s="2661"/>
      <c r="BZ81" s="2657"/>
      <c r="CA81" s="2657"/>
      <c r="CB81" s="2657"/>
      <c r="CC81" s="2657"/>
      <c r="CD81" s="2657"/>
      <c r="CE81" s="2657"/>
      <c r="CF81" s="2657"/>
      <c r="CG81" s="2661"/>
      <c r="CH81" s="2657"/>
      <c r="CI81" s="2657"/>
      <c r="CJ81" s="2657"/>
      <c r="CK81" s="2657"/>
      <c r="CL81" s="2657"/>
      <c r="CM81" s="2657"/>
      <c r="CN81" s="2657"/>
      <c r="CO81" s="2661"/>
      <c r="CP81" s="2657"/>
      <c r="CQ81" s="2657"/>
      <c r="CR81" s="2657"/>
      <c r="CS81" s="2657"/>
      <c r="CT81" s="2657"/>
      <c r="CU81" s="2657"/>
      <c r="CV81" s="2657"/>
      <c r="CW81" s="2661"/>
      <c r="CX81" s="2657"/>
      <c r="CY81" s="2657"/>
      <c r="CZ81" s="2657"/>
      <c r="DA81" s="2657"/>
      <c r="DB81" s="2657"/>
      <c r="DC81" s="2657"/>
      <c r="DD81" s="2657"/>
      <c r="DE81" s="2703"/>
      <c r="DF81" s="2656"/>
      <c r="DG81" s="2662"/>
      <c r="DH81" s="1646"/>
      <c r="DI81" s="1628"/>
      <c r="DJ81" s="1628" t="str">
        <f>IF(T81="","",T81)</f>
        <v>Добавить схему подключения</v>
      </c>
      <c r="DK81" s="1628"/>
      <c r="DL81" s="1628"/>
      <c r="DM81" s="1639">
        <v>0</v>
      </c>
    </row>
    <row s="626" customFormat="1" customHeight="1" ht="0.75">
      <c r="A82" s="1347"/>
      <c r="B82" s="1347"/>
      <c r="C82" s="1347"/>
      <c r="D82" s="1347"/>
      <c r="E82" s="2263" t="s">
        <v>103</v>
      </c>
      <c r="F82" s="2263"/>
      <c r="G82" s="2262"/>
      <c r="H82" s="1347"/>
      <c r="I82" s="1347"/>
      <c r="J82" s="1347"/>
      <c r="K82" s="1347"/>
      <c r="L82" s="1549"/>
      <c r="M82" s="1319"/>
      <c r="N82" s="1319"/>
      <c r="O82" s="1646"/>
      <c r="P82" s="1320"/>
      <c r="Q82" s="1348"/>
      <c r="R82" s="1320"/>
      <c r="S82" s="1322"/>
      <c r="T82" s="1323" t="s">
        <v>177</v>
      </c>
      <c r="U82" s="1324"/>
      <c r="V82" s="1324"/>
      <c r="W82" s="1324"/>
      <c r="X82" s="1324"/>
      <c r="Y82" s="1324"/>
      <c r="Z82" s="1324"/>
      <c r="AA82" s="1324"/>
      <c r="AB82" s="1324"/>
      <c r="AC82" s="1324"/>
      <c r="AD82" s="1324"/>
      <c r="AE82" s="1324"/>
      <c r="AF82" s="1324"/>
      <c r="AG82" s="1324"/>
      <c r="AH82" s="1324"/>
      <c r="AI82" s="1324"/>
      <c r="AJ82" s="1324"/>
      <c r="AK82" s="1324"/>
      <c r="AL82" s="1324"/>
      <c r="AM82" s="1324"/>
      <c r="AN82" s="1324"/>
      <c r="AO82" s="1324"/>
      <c r="AP82" s="1324"/>
      <c r="AQ82" s="1324"/>
      <c r="AR82" s="1324"/>
      <c r="AS82" s="1324"/>
      <c r="AT82" s="1324"/>
      <c r="AU82" s="1324"/>
      <c r="AV82" s="1324"/>
      <c r="AW82" s="1324"/>
      <c r="AX82" s="1324"/>
      <c r="AY82" s="1324"/>
      <c r="AZ82" s="1324"/>
      <c r="BA82" s="1324"/>
      <c r="BB82" s="1324"/>
      <c r="BC82" s="1324"/>
      <c r="BD82" s="1324"/>
      <c r="BE82" s="1324"/>
      <c r="BF82" s="1324"/>
      <c r="BG82" s="1324"/>
      <c r="BH82" s="1324"/>
      <c r="BI82" s="1324"/>
      <c r="BJ82" s="1324"/>
      <c r="BK82" s="1324"/>
      <c r="BL82" s="1324"/>
      <c r="BM82" s="1324"/>
      <c r="BN82" s="1324"/>
      <c r="BO82" s="1324"/>
      <c r="BP82" s="1324"/>
      <c r="BQ82" s="1324"/>
      <c r="BR82" s="1324"/>
      <c r="BS82" s="1324"/>
      <c r="BT82" s="1324"/>
      <c r="BU82" s="1324"/>
      <c r="BV82" s="1324"/>
      <c r="BW82" s="1324"/>
      <c r="BX82" s="1324"/>
      <c r="BY82" s="1324"/>
      <c r="BZ82" s="1324"/>
      <c r="CA82" s="1324"/>
      <c r="CB82" s="1324"/>
      <c r="CC82" s="1324"/>
      <c r="CD82" s="1324"/>
      <c r="CE82" s="1324"/>
      <c r="CF82" s="1324"/>
      <c r="CG82" s="1324"/>
      <c r="CH82" s="1324"/>
      <c r="CI82" s="1324"/>
      <c r="CJ82" s="1324"/>
      <c r="CK82" s="1324"/>
      <c r="CL82" s="1324"/>
      <c r="CM82" s="1324"/>
      <c r="CN82" s="1324"/>
      <c r="CO82" s="1324"/>
      <c r="CP82" s="1324"/>
      <c r="CQ82" s="1324"/>
      <c r="CR82" s="1324"/>
      <c r="CS82" s="1324"/>
      <c r="CT82" s="1324"/>
      <c r="CU82" s="1324"/>
      <c r="CV82" s="1324"/>
      <c r="CW82" s="1324"/>
      <c r="CX82" s="1324"/>
      <c r="CY82" s="1324"/>
      <c r="CZ82" s="1324"/>
      <c r="DA82" s="1324"/>
      <c r="DB82" s="1324"/>
      <c r="DC82" s="1324"/>
      <c r="DD82" s="1324"/>
      <c r="DE82" s="1324"/>
      <c r="DF82" s="1324"/>
      <c r="DG82" s="1324"/>
      <c r="DH82" s="1646"/>
      <c r="DI82" s="1628"/>
      <c r="DJ82" s="1628" t="str">
        <f>IF(T82="","",T82)</f>
        <v>Добавить источник для дифференциации</v>
      </c>
      <c r="DK82" s="1628"/>
      <c r="DL82" s="1628"/>
      <c r="DM82" s="1646">
        <v>0</v>
      </c>
    </row>
    <row s="626" customFormat="1" customHeight="1" ht="0.75">
      <c r="A83" s="1347"/>
      <c r="B83" s="1347"/>
      <c r="C83" s="1347"/>
      <c r="D83" s="1347"/>
      <c r="E83" s="2263" t="s">
        <v>103</v>
      </c>
      <c r="F83" s="2262"/>
      <c r="G83" s="1347"/>
      <c r="H83" s="1347"/>
      <c r="I83" s="1347"/>
      <c r="J83" s="1347"/>
      <c r="K83" s="1347"/>
      <c r="L83" s="1549"/>
      <c r="M83" s="1325"/>
      <c r="N83" s="1325"/>
      <c r="O83" s="1646"/>
      <c r="P83" s="1320"/>
      <c r="Q83" s="1348"/>
      <c r="R83" s="1320"/>
      <c r="S83" s="1326"/>
      <c r="T83" s="1327" t="s">
        <v>178</v>
      </c>
      <c r="U83" s="1328"/>
      <c r="V83" s="1328"/>
      <c r="W83" s="1328"/>
      <c r="X83" s="1328"/>
      <c r="Y83" s="1328"/>
      <c r="Z83" s="1328"/>
      <c r="AA83" s="1328"/>
      <c r="AB83" s="1328"/>
      <c r="AC83" s="1328"/>
      <c r="AD83" s="1328"/>
      <c r="AE83" s="1328"/>
      <c r="AF83" s="1328"/>
      <c r="AG83" s="1328"/>
      <c r="AH83" s="1328"/>
      <c r="AI83" s="1328"/>
      <c r="AJ83" s="1328"/>
      <c r="AK83" s="1328"/>
      <c r="AL83" s="1328"/>
      <c r="AM83" s="1328"/>
      <c r="AN83" s="1328"/>
      <c r="AO83" s="1328"/>
      <c r="AP83" s="1328"/>
      <c r="AQ83" s="1328"/>
      <c r="AR83" s="1328"/>
      <c r="AS83" s="1328"/>
      <c r="AT83" s="1328"/>
      <c r="AU83" s="1328"/>
      <c r="AV83" s="1328"/>
      <c r="AW83" s="1328"/>
      <c r="AX83" s="1328"/>
      <c r="AY83" s="1328"/>
      <c r="AZ83" s="1328"/>
      <c r="BA83" s="1328"/>
      <c r="BB83" s="1328"/>
      <c r="BC83" s="1328"/>
      <c r="BD83" s="1328"/>
      <c r="BE83" s="1328"/>
      <c r="BF83" s="1328"/>
      <c r="BG83" s="1328"/>
      <c r="BH83" s="1328"/>
      <c r="BI83" s="1328"/>
      <c r="BJ83" s="1328"/>
      <c r="BK83" s="1328"/>
      <c r="BL83" s="1328"/>
      <c r="BM83" s="1328"/>
      <c r="BN83" s="1328"/>
      <c r="BO83" s="1328"/>
      <c r="BP83" s="1328"/>
      <c r="BQ83" s="1328"/>
      <c r="BR83" s="1328"/>
      <c r="BS83" s="1328"/>
      <c r="BT83" s="1328"/>
      <c r="BU83" s="1328"/>
      <c r="BV83" s="1328"/>
      <c r="BW83" s="1328"/>
      <c r="BX83" s="1328"/>
      <c r="BY83" s="1328"/>
      <c r="BZ83" s="1328"/>
      <c r="CA83" s="1328"/>
      <c r="CB83" s="1328"/>
      <c r="CC83" s="1328"/>
      <c r="CD83" s="1328"/>
      <c r="CE83" s="1328"/>
      <c r="CF83" s="1328"/>
      <c r="CG83" s="1328"/>
      <c r="CH83" s="1328"/>
      <c r="CI83" s="1328"/>
      <c r="CJ83" s="1328"/>
      <c r="CK83" s="1328"/>
      <c r="CL83" s="1328"/>
      <c r="CM83" s="1328"/>
      <c r="CN83" s="1328"/>
      <c r="CO83" s="1328"/>
      <c r="CP83" s="1328"/>
      <c r="CQ83" s="1328"/>
      <c r="CR83" s="1328"/>
      <c r="CS83" s="1328"/>
      <c r="CT83" s="1328"/>
      <c r="CU83" s="1328"/>
      <c r="CV83" s="1328"/>
      <c r="CW83" s="1328"/>
      <c r="CX83" s="1328"/>
      <c r="CY83" s="1328"/>
      <c r="CZ83" s="1328"/>
      <c r="DA83" s="1328"/>
      <c r="DB83" s="1328"/>
      <c r="DC83" s="1328"/>
      <c r="DD83" s="1328"/>
      <c r="DE83" s="1328"/>
      <c r="DF83" s="1328"/>
      <c r="DG83" s="1328"/>
      <c r="DH83" s="1646"/>
      <c r="DI83" s="1628"/>
      <c r="DJ83" s="1628" t="str">
        <f>IF(T83="","",T83)</f>
        <v>Добавить централизованную систему для дифференциации</v>
      </c>
      <c r="DK83" s="1628"/>
      <c r="DL83" s="1628"/>
      <c r="DM83" s="1646">
        <v>0</v>
      </c>
    </row>
    <row s="626" customFormat="1" customHeight="1" ht="0.75">
      <c r="A84" s="1347"/>
      <c r="B84" s="1347"/>
      <c r="C84" s="1347"/>
      <c r="D84" s="1347"/>
      <c r="E84" s="2262" t="s">
        <v>103</v>
      </c>
      <c r="F84" s="1347"/>
      <c r="G84" s="1347"/>
      <c r="H84" s="1347"/>
      <c r="I84" s="1347"/>
      <c r="J84" s="1347"/>
      <c r="K84" s="1347"/>
      <c r="L84" s="1549"/>
      <c r="M84" s="1325"/>
      <c r="N84" s="1325"/>
      <c r="O84" s="1646"/>
      <c r="P84" s="1320"/>
      <c r="Q84" s="1348"/>
      <c r="R84" s="1320"/>
      <c r="S84" s="1326"/>
      <c r="T84" s="1329" t="s">
        <v>179</v>
      </c>
      <c r="U84" s="1328"/>
      <c r="V84" s="1328"/>
      <c r="W84" s="1328"/>
      <c r="X84" s="1328"/>
      <c r="Y84" s="1328"/>
      <c r="Z84" s="1328"/>
      <c r="AA84" s="1328"/>
      <c r="AB84" s="1328"/>
      <c r="AC84" s="1328"/>
      <c r="AD84" s="1328"/>
      <c r="AE84" s="1328"/>
      <c r="AF84" s="1328"/>
      <c r="AG84" s="1328"/>
      <c r="AH84" s="1328"/>
      <c r="AI84" s="1328"/>
      <c r="AJ84" s="1328"/>
      <c r="AK84" s="1328"/>
      <c r="AL84" s="1328"/>
      <c r="AM84" s="1328"/>
      <c r="AN84" s="1328"/>
      <c r="AO84" s="1328"/>
      <c r="AP84" s="1328"/>
      <c r="AQ84" s="1328"/>
      <c r="AR84" s="1328"/>
      <c r="AS84" s="1328"/>
      <c r="AT84" s="1328"/>
      <c r="AU84" s="1328"/>
      <c r="AV84" s="1328"/>
      <c r="AW84" s="1328"/>
      <c r="AX84" s="1328"/>
      <c r="AY84" s="1328"/>
      <c r="AZ84" s="1328"/>
      <c r="BA84" s="1328"/>
      <c r="BB84" s="1328"/>
      <c r="BC84" s="1328"/>
      <c r="BD84" s="1328"/>
      <c r="BE84" s="1328"/>
      <c r="BF84" s="1328"/>
      <c r="BG84" s="1328"/>
      <c r="BH84" s="1328"/>
      <c r="BI84" s="1328"/>
      <c r="BJ84" s="1328"/>
      <c r="BK84" s="1328"/>
      <c r="BL84" s="1328"/>
      <c r="BM84" s="1328"/>
      <c r="BN84" s="1328"/>
      <c r="BO84" s="1328"/>
      <c r="BP84" s="1328"/>
      <c r="BQ84" s="1328"/>
      <c r="BR84" s="1328"/>
      <c r="BS84" s="1328"/>
      <c r="BT84" s="1328"/>
      <c r="BU84" s="1328"/>
      <c r="BV84" s="1328"/>
      <c r="BW84" s="1328"/>
      <c r="BX84" s="1328"/>
      <c r="BY84" s="1328"/>
      <c r="BZ84" s="1328"/>
      <c r="CA84" s="1328"/>
      <c r="CB84" s="1328"/>
      <c r="CC84" s="1328"/>
      <c r="CD84" s="1328"/>
      <c r="CE84" s="1328"/>
      <c r="CF84" s="1328"/>
      <c r="CG84" s="1328"/>
      <c r="CH84" s="1328"/>
      <c r="CI84" s="1328"/>
      <c r="CJ84" s="1328"/>
      <c r="CK84" s="1328"/>
      <c r="CL84" s="1328"/>
      <c r="CM84" s="1328"/>
      <c r="CN84" s="1328"/>
      <c r="CO84" s="1328"/>
      <c r="CP84" s="1328"/>
      <c r="CQ84" s="1328"/>
      <c r="CR84" s="1328"/>
      <c r="CS84" s="1328"/>
      <c r="CT84" s="1328"/>
      <c r="CU84" s="1328"/>
      <c r="CV84" s="1328"/>
      <c r="CW84" s="1328"/>
      <c r="CX84" s="1328"/>
      <c r="CY84" s="1328"/>
      <c r="CZ84" s="1328"/>
      <c r="DA84" s="1328"/>
      <c r="DB84" s="1328"/>
      <c r="DC84" s="1328"/>
      <c r="DD84" s="1328"/>
      <c r="DE84" s="1328"/>
      <c r="DF84" s="1328"/>
      <c r="DG84" s="1328"/>
      <c r="DH84" s="1646"/>
      <c r="DI84" s="1628"/>
      <c r="DJ84" s="1628" t="str">
        <f>IF(T84="","",T84)</f>
        <v>Добавить территорию для дифференциации</v>
      </c>
      <c r="DK84" s="1628"/>
      <c r="DL84" s="1628"/>
      <c r="DM84" s="1646">
        <v>0</v>
      </c>
    </row>
    <row s="1646" customFormat="1" customHeight="1" ht="0.75">
      <c r="A85" s="1318"/>
      <c r="B85" s="1318"/>
      <c r="C85" s="1318"/>
      <c r="D85" s="1318"/>
      <c r="E85" s="1347"/>
      <c r="F85" s="1318"/>
      <c r="G85" s="1318"/>
      <c r="H85" s="1318"/>
      <c r="I85" s="1318"/>
      <c r="J85" s="1318"/>
      <c r="K85" s="1318"/>
      <c r="L85" s="1343"/>
      <c r="M85" s="1325"/>
      <c r="N85" s="1325"/>
      <c r="P85" s="1320"/>
      <c r="Q85" s="1321"/>
      <c r="R85" s="1320"/>
      <c r="S85" s="1326"/>
      <c r="T85" s="1329" t="s">
        <v>190</v>
      </c>
      <c r="U85" s="1328"/>
      <c r="V85" s="1328"/>
      <c r="W85" s="1328"/>
      <c r="X85" s="1328"/>
      <c r="Y85" s="1328"/>
      <c r="Z85" s="1328"/>
      <c r="AA85" s="1328"/>
      <c r="AB85" s="1328"/>
      <c r="AC85" s="1328"/>
      <c r="AD85" s="1328"/>
      <c r="AE85" s="1328"/>
      <c r="AF85" s="1328"/>
      <c r="AG85" s="1328"/>
      <c r="AH85" s="1328"/>
      <c r="AI85" s="1328"/>
      <c r="AJ85" s="1328"/>
      <c r="AK85" s="1328"/>
      <c r="AL85" s="1328"/>
      <c r="AM85" s="1328"/>
      <c r="AN85" s="1328"/>
      <c r="AO85" s="1328"/>
      <c r="AP85" s="1328"/>
      <c r="AQ85" s="1328"/>
      <c r="AR85" s="1328"/>
      <c r="AS85" s="1328"/>
      <c r="AT85" s="1328"/>
      <c r="AU85" s="1328"/>
      <c r="AV85" s="1328"/>
      <c r="AW85" s="1328"/>
      <c r="AX85" s="1328"/>
      <c r="AY85" s="1328"/>
      <c r="AZ85" s="1328"/>
      <c r="BA85" s="1328"/>
      <c r="BB85" s="1328"/>
      <c r="BC85" s="1328"/>
      <c r="BD85" s="1328"/>
      <c r="BE85" s="1328"/>
      <c r="BF85" s="1328"/>
      <c r="BG85" s="1328"/>
      <c r="BH85" s="1328"/>
      <c r="BI85" s="1328"/>
      <c r="BJ85" s="1328"/>
      <c r="BK85" s="1328"/>
      <c r="BL85" s="1328"/>
      <c r="BM85" s="1328"/>
      <c r="BN85" s="1328"/>
      <c r="BO85" s="1328"/>
      <c r="BP85" s="1328"/>
      <c r="BQ85" s="1328"/>
      <c r="BR85" s="1328"/>
      <c r="BS85" s="1328"/>
      <c r="BT85" s="1328"/>
      <c r="BU85" s="1328"/>
      <c r="BV85" s="1328"/>
      <c r="BW85" s="1328"/>
      <c r="BX85" s="1328"/>
      <c r="BY85" s="1328"/>
      <c r="BZ85" s="1328"/>
      <c r="CA85" s="1328"/>
      <c r="CB85" s="1328"/>
      <c r="CC85" s="1328"/>
      <c r="CD85" s="1328"/>
      <c r="CE85" s="1328"/>
      <c r="CF85" s="1328"/>
      <c r="CG85" s="1328"/>
      <c r="CH85" s="1328"/>
      <c r="CI85" s="1328"/>
      <c r="CJ85" s="1328"/>
      <c r="CK85" s="1328"/>
      <c r="CL85" s="1328"/>
      <c r="CM85" s="1328"/>
      <c r="CN85" s="1328"/>
      <c r="CO85" s="1328"/>
      <c r="CP85" s="1328"/>
      <c r="CQ85" s="1328"/>
      <c r="CR85" s="1328"/>
      <c r="CS85" s="1328"/>
      <c r="CT85" s="1328"/>
      <c r="CU85" s="1328"/>
      <c r="CV85" s="1328"/>
      <c r="CW85" s="1328"/>
      <c r="CX85" s="1328"/>
      <c r="CY85" s="1328"/>
      <c r="CZ85" s="1328"/>
      <c r="DA85" s="1328"/>
      <c r="DB85" s="1328"/>
      <c r="DC85" s="1328"/>
      <c r="DD85" s="1328"/>
      <c r="DE85" s="2689"/>
      <c r="DF85" s="1328"/>
      <c r="DG85" s="1328"/>
      <c r="DI85" s="793"/>
      <c r="DJ85" s="793" t="str">
        <f>IF(T85="","",T85)</f>
        <v>Добавить наименование тарифа</v>
      </c>
      <c r="DK85" s="793"/>
      <c r="DL85" s="793"/>
      <c r="DM85" s="522">
        <v>1</v>
      </c>
    </row>
    <row customHeight="1" ht="11.25">
      <c r="M86" s="1164"/>
      <c r="N86" s="1164"/>
      <c r="O86" s="541"/>
      <c r="P86" s="1159"/>
      <c r="Q86" s="1159"/>
      <c r="R86" s="1159"/>
      <c r="S86" s="1159"/>
      <c r="AL86" s="1639"/>
      <c r="AM86" s="1639"/>
      <c r="AN86" s="1639"/>
      <c r="AO86" s="1639"/>
      <c r="AP86" s="1639"/>
      <c r="AQ86" s="1639"/>
      <c r="AR86" s="1639"/>
      <c r="AS86" s="1639"/>
      <c r="AT86" s="1639"/>
      <c r="AU86" s="1639"/>
      <c r="AV86" s="1639"/>
      <c r="AW86" s="1639"/>
      <c r="AX86" s="1639"/>
      <c r="AY86" s="1639"/>
      <c r="AZ86" s="1639"/>
      <c r="BA86" s="1639"/>
      <c r="BB86" s="1639"/>
      <c r="BC86" s="1639"/>
      <c r="BD86" s="1639"/>
      <c r="BE86" s="1639"/>
      <c r="BF86" s="1639"/>
      <c r="BG86" s="1639"/>
      <c r="BH86" s="1639"/>
      <c r="BI86" s="1639"/>
      <c r="BJ86" s="1639"/>
      <c r="BK86" s="1639"/>
      <c r="BL86" s="1639"/>
      <c r="BM86" s="1639"/>
      <c r="BN86" s="1639"/>
      <c r="BO86" s="1639"/>
      <c r="BP86" s="1639"/>
      <c r="BQ86" s="1639"/>
      <c r="BR86" s="1639"/>
      <c r="BS86" s="1639"/>
      <c r="BT86" s="1639"/>
      <c r="BU86" s="1639"/>
      <c r="BV86" s="1639"/>
      <c r="BW86" s="1639"/>
      <c r="BX86" s="1639"/>
      <c r="BY86" s="1639"/>
      <c r="BZ86" s="1639"/>
      <c r="CA86" s="1639"/>
      <c r="CB86" s="1639"/>
      <c r="CC86" s="1639"/>
      <c r="CD86" s="1639"/>
      <c r="CE86" s="1639"/>
      <c r="CF86" s="1639"/>
      <c r="CG86" s="1639"/>
      <c r="CH86" s="1639"/>
      <c r="CI86" s="1639"/>
      <c r="CJ86" s="1639"/>
      <c r="CK86" s="1639"/>
      <c r="CL86" s="1639"/>
      <c r="CM86" s="1639"/>
      <c r="CN86" s="1639"/>
      <c r="CO86" s="1639"/>
      <c r="CP86" s="1639"/>
      <c r="CQ86" s="1639"/>
      <c r="CR86" s="1639"/>
      <c r="CS86" s="1639"/>
      <c r="CT86" s="1639"/>
      <c r="CU86" s="1639"/>
      <c r="CV86" s="1639"/>
      <c r="CW86" s="1639"/>
      <c r="CX86" s="1639"/>
      <c r="CY86" s="1639"/>
      <c r="CZ86" s="1639"/>
      <c r="DA86" s="1639"/>
      <c r="DB86" s="1639"/>
      <c r="DC86" s="1639"/>
      <c r="DD86" s="1639"/>
      <c r="DE86" s="2682"/>
      <c r="DH86" s="1159"/>
      <c r="DI86" s="1159"/>
      <c r="DJ86" s="1159"/>
      <c r="DK86" s="1159"/>
      <c r="DL86" s="1159"/>
      <c r="DM86" s="1159">
        <v>11</v>
      </c>
    </row>
    <row customHeight="1" ht="28.5">
      <c r="O87" s="541"/>
      <c r="S87" s="1257"/>
      <c r="T87" s="2289"/>
      <c r="U87" s="2289"/>
      <c r="V87" s="2289"/>
      <c r="W87" s="2289"/>
      <c r="X87" s="2289"/>
      <c r="Y87" s="2289"/>
      <c r="Z87" s="2289"/>
      <c r="AA87" s="2289"/>
      <c r="AB87" s="2289"/>
      <c r="AC87" s="2289"/>
      <c r="AD87" s="2289"/>
      <c r="AE87" s="2289"/>
      <c r="AF87" s="2289"/>
      <c r="AG87" s="2289"/>
      <c r="AH87" s="2289"/>
      <c r="AI87" s="2289"/>
      <c r="AJ87" s="2289"/>
      <c r="AK87" s="2289"/>
      <c r="AL87" s="2389"/>
      <c r="AM87" s="2389"/>
      <c r="AN87" s="2389"/>
      <c r="AO87" s="2389"/>
      <c r="AP87" s="2389"/>
      <c r="AQ87" s="2389"/>
      <c r="AR87" s="2389"/>
      <c r="AS87" s="2389"/>
      <c r="AT87" s="2389"/>
      <c r="AU87" s="2389"/>
      <c r="AV87" s="2389"/>
      <c r="AW87" s="2389"/>
      <c r="AX87" s="2389"/>
      <c r="AY87" s="2389"/>
      <c r="AZ87" s="2389"/>
      <c r="BA87" s="2389"/>
      <c r="BB87" s="2389"/>
      <c r="BC87" s="2389"/>
      <c r="BD87" s="2389"/>
      <c r="BE87" s="2389"/>
      <c r="BF87" s="2389"/>
      <c r="BG87" s="2389"/>
      <c r="BH87" s="2389"/>
      <c r="BI87" s="2389"/>
      <c r="BJ87" s="2389"/>
      <c r="BK87" s="2389"/>
      <c r="BL87" s="2389"/>
      <c r="BM87" s="2389"/>
      <c r="BN87" s="2389"/>
      <c r="BO87" s="2389"/>
      <c r="BP87" s="2389"/>
      <c r="BQ87" s="2389"/>
      <c r="BR87" s="2389"/>
      <c r="BS87" s="2389"/>
      <c r="BT87" s="2389"/>
      <c r="BU87" s="2389"/>
      <c r="BV87" s="2389"/>
      <c r="BW87" s="2389"/>
      <c r="BX87" s="2389"/>
      <c r="BY87" s="2389"/>
      <c r="BZ87" s="2389"/>
      <c r="CA87" s="2389"/>
      <c r="CB87" s="2389"/>
      <c r="CC87" s="2389"/>
      <c r="CD87" s="2389"/>
      <c r="CE87" s="2389"/>
      <c r="CF87" s="2389"/>
      <c r="CG87" s="2389"/>
      <c r="CH87" s="2389"/>
      <c r="CI87" s="2389"/>
      <c r="CJ87" s="2389"/>
      <c r="CK87" s="2389"/>
      <c r="CL87" s="2389"/>
      <c r="CM87" s="2389"/>
      <c r="CN87" s="2389"/>
      <c r="CO87" s="2389"/>
      <c r="CP87" s="2389"/>
      <c r="CQ87" s="2389"/>
      <c r="CR87" s="2389"/>
      <c r="CS87" s="2389"/>
      <c r="CT87" s="2389"/>
      <c r="CU87" s="2389"/>
      <c r="CV87" s="2389"/>
      <c r="CW87" s="2389"/>
      <c r="CX87" s="2389"/>
      <c r="CY87" s="2389"/>
      <c r="CZ87" s="2389"/>
      <c r="DA87" s="2389"/>
      <c r="DB87" s="2389"/>
      <c r="DC87" s="2389"/>
      <c r="DD87" s="2389"/>
      <c r="DE87" s="2704"/>
      <c r="DF87" s="2289"/>
      <c r="DG87" s="2289"/>
      <c r="DM87" s="1159">
        <v>27</v>
      </c>
    </row>
    <row customHeight="1" ht="65.25">
      <c r="O88" s="541"/>
      <c r="T88" s="2289"/>
      <c r="U88" s="2289"/>
      <c r="V88" s="2289"/>
      <c r="W88" s="2289"/>
      <c r="X88" s="2289"/>
      <c r="Y88" s="2289"/>
      <c r="Z88" s="2289"/>
      <c r="AA88" s="2289"/>
      <c r="AB88" s="2289"/>
      <c r="AC88" s="2289"/>
      <c r="AD88" s="2289"/>
      <c r="AE88" s="2289"/>
      <c r="AF88" s="2289"/>
      <c r="AG88" s="2289"/>
      <c r="AH88" s="2289"/>
      <c r="AI88" s="2289"/>
      <c r="AJ88" s="2289"/>
      <c r="AK88" s="2289"/>
      <c r="AL88" s="2389"/>
      <c r="AM88" s="2389"/>
      <c r="AN88" s="2389"/>
      <c r="AO88" s="2389"/>
      <c r="AP88" s="2389"/>
      <c r="AQ88" s="2389"/>
      <c r="AR88" s="2389"/>
      <c r="AS88" s="2389"/>
      <c r="AT88" s="2389"/>
      <c r="AU88" s="2389"/>
      <c r="AV88" s="2389"/>
      <c r="AW88" s="2389"/>
      <c r="AX88" s="2389"/>
      <c r="AY88" s="2389"/>
      <c r="AZ88" s="2389"/>
      <c r="BA88" s="2389"/>
      <c r="BB88" s="2389"/>
      <c r="BC88" s="2389"/>
      <c r="BD88" s="2389"/>
      <c r="BE88" s="2389"/>
      <c r="BF88" s="2389"/>
      <c r="BG88" s="2389"/>
      <c r="BH88" s="2389"/>
      <c r="BI88" s="2389"/>
      <c r="BJ88" s="2389"/>
      <c r="BK88" s="2389"/>
      <c r="BL88" s="2389"/>
      <c r="BM88" s="2389"/>
      <c r="BN88" s="2389"/>
      <c r="BO88" s="2389"/>
      <c r="BP88" s="2389"/>
      <c r="BQ88" s="2389"/>
      <c r="BR88" s="2389"/>
      <c r="BS88" s="2389"/>
      <c r="BT88" s="2389"/>
      <c r="BU88" s="2389"/>
      <c r="BV88" s="2389"/>
      <c r="BW88" s="2389"/>
      <c r="BX88" s="2389"/>
      <c r="BY88" s="2389"/>
      <c r="BZ88" s="2389"/>
      <c r="CA88" s="2389"/>
      <c r="CB88" s="2389"/>
      <c r="CC88" s="2389"/>
      <c r="CD88" s="2389"/>
      <c r="CE88" s="2389"/>
      <c r="CF88" s="2389"/>
      <c r="CG88" s="2389"/>
      <c r="CH88" s="2389"/>
      <c r="CI88" s="2389"/>
      <c r="CJ88" s="2389"/>
      <c r="CK88" s="2389"/>
      <c r="CL88" s="2389"/>
      <c r="CM88" s="2389"/>
      <c r="CN88" s="2389"/>
      <c r="CO88" s="2389"/>
      <c r="CP88" s="2389"/>
      <c r="CQ88" s="2389"/>
      <c r="CR88" s="2389"/>
      <c r="CS88" s="2389"/>
      <c r="CT88" s="2389"/>
      <c r="CU88" s="2389"/>
      <c r="CV88" s="2389"/>
      <c r="CW88" s="2389"/>
      <c r="CX88" s="2389"/>
      <c r="CY88" s="2389"/>
      <c r="CZ88" s="2389"/>
      <c r="DA88" s="2389"/>
      <c r="DB88" s="2389"/>
      <c r="DC88" s="2389"/>
      <c r="DD88" s="2389"/>
      <c r="DE88" s="2704"/>
      <c r="DF88" s="2289"/>
      <c r="DG88" s="2289"/>
      <c r="DM88" s="1159">
        <v>62</v>
      </c>
    </row>
    <row customHeight="1" ht="15">
      <c r="O89" s="541"/>
      <c r="AL89" s="1639"/>
      <c r="AM89" s="1639"/>
      <c r="AN89" s="1639"/>
      <c r="AO89" s="1639"/>
      <c r="AP89" s="1639"/>
      <c r="AQ89" s="1639"/>
      <c r="AR89" s="1639"/>
      <c r="AS89" s="1639"/>
      <c r="AT89" s="1639"/>
      <c r="AU89" s="1639"/>
      <c r="AV89" s="1639"/>
      <c r="AW89" s="1639"/>
      <c r="AX89" s="1639"/>
      <c r="AY89" s="1639"/>
      <c r="AZ89" s="1639"/>
      <c r="BA89" s="1639"/>
      <c r="BB89" s="1639"/>
      <c r="BC89" s="1639"/>
      <c r="BD89" s="1639"/>
      <c r="BE89" s="1639"/>
      <c r="BF89" s="1639"/>
      <c r="BG89" s="1639"/>
      <c r="BH89" s="1639"/>
      <c r="BI89" s="1639"/>
      <c r="BJ89" s="1639"/>
      <c r="BK89" s="1639"/>
      <c r="BL89" s="1639"/>
      <c r="BM89" s="1639"/>
      <c r="BN89" s="1639"/>
      <c r="BO89" s="1639"/>
      <c r="BP89" s="1639"/>
      <c r="BQ89" s="1639"/>
      <c r="BR89" s="1639"/>
      <c r="BS89" s="1639"/>
      <c r="BT89" s="1639"/>
      <c r="BU89" s="1639"/>
      <c r="BV89" s="1639"/>
      <c r="BW89" s="1639"/>
      <c r="BX89" s="1639"/>
      <c r="BY89" s="1639"/>
      <c r="BZ89" s="1639"/>
      <c r="CA89" s="1639"/>
      <c r="CB89" s="1639"/>
      <c r="CC89" s="1639"/>
      <c r="CD89" s="1639"/>
      <c r="CE89" s="1639"/>
      <c r="CF89" s="1639"/>
      <c r="CG89" s="1639"/>
      <c r="CH89" s="1639"/>
      <c r="CI89" s="1639"/>
      <c r="CJ89" s="1639"/>
      <c r="CK89" s="1639"/>
      <c r="CL89" s="1639"/>
      <c r="CM89" s="1639"/>
      <c r="CN89" s="1639"/>
      <c r="CO89" s="1639"/>
      <c r="CP89" s="1639"/>
      <c r="CQ89" s="1639"/>
      <c r="CR89" s="1639"/>
      <c r="CS89" s="1639"/>
      <c r="CT89" s="1639"/>
      <c r="CU89" s="1639"/>
      <c r="CV89" s="1639"/>
      <c r="CW89" s="1639"/>
      <c r="CX89" s="1639"/>
      <c r="CY89" s="1639"/>
      <c r="CZ89" s="1639"/>
      <c r="DA89" s="1639"/>
      <c r="DB89" s="1639"/>
      <c r="DC89" s="1639"/>
      <c r="DD89" s="1639"/>
      <c r="DE89" s="2682"/>
      <c r="DM89" s="1159">
        <v>14</v>
      </c>
    </row>
    <row customHeight="1" ht="18.75">
      <c r="O90" s="541"/>
      <c r="S90" s="1257"/>
      <c r="T90" s="2289"/>
      <c r="U90" s="2289"/>
      <c r="V90" s="2289"/>
      <c r="W90" s="2289"/>
      <c r="X90" s="2289"/>
      <c r="Y90" s="2289"/>
      <c r="Z90" s="2289"/>
      <c r="AA90" s="2289"/>
      <c r="AB90" s="2289"/>
      <c r="AC90" s="2289"/>
      <c r="AD90" s="2289"/>
      <c r="AE90" s="2289"/>
      <c r="AF90" s="2289"/>
      <c r="AG90" s="2289"/>
      <c r="AH90" s="2289"/>
      <c r="AI90" s="2289"/>
      <c r="AJ90" s="2289"/>
      <c r="AK90" s="2289"/>
      <c r="AL90" s="2389"/>
      <c r="AM90" s="2389"/>
      <c r="AN90" s="2389"/>
      <c r="AO90" s="2389"/>
      <c r="AP90" s="2389"/>
      <c r="AQ90" s="2389"/>
      <c r="AR90" s="2389"/>
      <c r="AS90" s="2389"/>
      <c r="AT90" s="2389"/>
      <c r="AU90" s="2389"/>
      <c r="AV90" s="2389"/>
      <c r="AW90" s="2389"/>
      <c r="AX90" s="2389"/>
      <c r="AY90" s="2389"/>
      <c r="AZ90" s="2389"/>
      <c r="BA90" s="2389"/>
      <c r="BB90" s="2389"/>
      <c r="BC90" s="2389"/>
      <c r="BD90" s="2389"/>
      <c r="BE90" s="2389"/>
      <c r="BF90" s="2389"/>
      <c r="BG90" s="2389"/>
      <c r="BH90" s="2389"/>
      <c r="BI90" s="2389"/>
      <c r="BJ90" s="2389"/>
      <c r="BK90" s="2389"/>
      <c r="BL90" s="2389"/>
      <c r="BM90" s="2389"/>
      <c r="BN90" s="2389"/>
      <c r="BO90" s="2389"/>
      <c r="BP90" s="2389"/>
      <c r="BQ90" s="2389"/>
      <c r="BR90" s="2389"/>
      <c r="BS90" s="2389"/>
      <c r="BT90" s="2389"/>
      <c r="BU90" s="2389"/>
      <c r="BV90" s="2389"/>
      <c r="BW90" s="2389"/>
      <c r="BX90" s="2389"/>
      <c r="BY90" s="2389"/>
      <c r="BZ90" s="2389"/>
      <c r="CA90" s="2389"/>
      <c r="CB90" s="2389"/>
      <c r="CC90" s="2389"/>
      <c r="CD90" s="2389"/>
      <c r="CE90" s="2389"/>
      <c r="CF90" s="2389"/>
      <c r="CG90" s="2389"/>
      <c r="CH90" s="2389"/>
      <c r="CI90" s="2389"/>
      <c r="CJ90" s="2389"/>
      <c r="CK90" s="2389"/>
      <c r="CL90" s="2389"/>
      <c r="CM90" s="2389"/>
      <c r="CN90" s="2389"/>
      <c r="CO90" s="2389"/>
      <c r="CP90" s="2389"/>
      <c r="CQ90" s="2389"/>
      <c r="CR90" s="2389"/>
      <c r="CS90" s="2389"/>
      <c r="CT90" s="2389"/>
      <c r="CU90" s="2389"/>
      <c r="CV90" s="2389"/>
      <c r="CW90" s="2389"/>
      <c r="CX90" s="2389"/>
      <c r="CY90" s="2389"/>
      <c r="CZ90" s="2389"/>
      <c r="DA90" s="2389"/>
      <c r="DB90" s="2389"/>
      <c r="DC90" s="2389"/>
      <c r="DD90" s="2389"/>
      <c r="DE90" s="2704"/>
      <c r="DF90" s="2289"/>
      <c r="DG90" s="2289"/>
      <c r="DM90" s="1159">
        <v>18</v>
      </c>
    </row>
    <row customHeight="1" ht="18.75">
      <c r="O91" s="541"/>
      <c r="T91" s="2289"/>
      <c r="U91" s="2289"/>
      <c r="V91" s="2289"/>
      <c r="W91" s="2289"/>
      <c r="X91" s="2289"/>
      <c r="Y91" s="2289"/>
      <c r="Z91" s="2289"/>
      <c r="AA91" s="2289"/>
      <c r="AB91" s="2289"/>
      <c r="AC91" s="2289"/>
      <c r="AD91" s="2289"/>
      <c r="AE91" s="2289"/>
      <c r="AF91" s="2289"/>
      <c r="AG91" s="2289"/>
      <c r="AH91" s="2289"/>
      <c r="AI91" s="2289"/>
      <c r="AJ91" s="2289"/>
      <c r="AK91" s="2289"/>
      <c r="AL91" s="2389"/>
      <c r="AM91" s="2389"/>
      <c r="AN91" s="2389"/>
      <c r="AO91" s="2389"/>
      <c r="AP91" s="2389"/>
      <c r="AQ91" s="2389"/>
      <c r="AR91" s="2389"/>
      <c r="AS91" s="2389"/>
      <c r="AT91" s="2389"/>
      <c r="AU91" s="2389"/>
      <c r="AV91" s="2389"/>
      <c r="AW91" s="2389"/>
      <c r="AX91" s="2389"/>
      <c r="AY91" s="2389"/>
      <c r="AZ91" s="2389"/>
      <c r="BA91" s="2389"/>
      <c r="BB91" s="2389"/>
      <c r="BC91" s="2389"/>
      <c r="BD91" s="2389"/>
      <c r="BE91" s="2389"/>
      <c r="BF91" s="2389"/>
      <c r="BG91" s="2389"/>
      <c r="BH91" s="2389"/>
      <c r="BI91" s="2389"/>
      <c r="BJ91" s="2389"/>
      <c r="BK91" s="2389"/>
      <c r="BL91" s="2389"/>
      <c r="BM91" s="2389"/>
      <c r="BN91" s="2389"/>
      <c r="BO91" s="2389"/>
      <c r="BP91" s="2389"/>
      <c r="BQ91" s="2389"/>
      <c r="BR91" s="2389"/>
      <c r="BS91" s="2389"/>
      <c r="BT91" s="2389"/>
      <c r="BU91" s="2389"/>
      <c r="BV91" s="2389"/>
      <c r="BW91" s="2389"/>
      <c r="BX91" s="2389"/>
      <c r="BY91" s="2389"/>
      <c r="BZ91" s="2389"/>
      <c r="CA91" s="2389"/>
      <c r="CB91" s="2389"/>
      <c r="CC91" s="2389"/>
      <c r="CD91" s="2389"/>
      <c r="CE91" s="2389"/>
      <c r="CF91" s="2389"/>
      <c r="CG91" s="2389"/>
      <c r="CH91" s="2389"/>
      <c r="CI91" s="2389"/>
      <c r="CJ91" s="2389"/>
      <c r="CK91" s="2389"/>
      <c r="CL91" s="2389"/>
      <c r="CM91" s="2389"/>
      <c r="CN91" s="2389"/>
      <c r="CO91" s="2389"/>
      <c r="CP91" s="2389"/>
      <c r="CQ91" s="2389"/>
      <c r="CR91" s="2389"/>
      <c r="CS91" s="2389"/>
      <c r="CT91" s="2389"/>
      <c r="CU91" s="2389"/>
      <c r="CV91" s="2389"/>
      <c r="CW91" s="2389"/>
      <c r="CX91" s="2389"/>
      <c r="CY91" s="2389"/>
      <c r="CZ91" s="2389"/>
      <c r="DA91" s="2389"/>
      <c r="DB91" s="2389"/>
      <c r="DC91" s="2389"/>
      <c r="DD91" s="2389"/>
      <c r="DE91" s="2704"/>
      <c r="DF91" s="2289"/>
      <c r="DG91" s="2289"/>
      <c r="DM91" s="1159">
        <v>18</v>
      </c>
    </row>
    <row customHeight="1" ht="29.25">
      <c r="O92" s="541"/>
      <c r="S92" s="1257"/>
      <c r="T92" s="2289"/>
      <c r="U92" s="2289"/>
      <c r="V92" s="2289"/>
      <c r="W92" s="2289"/>
      <c r="X92" s="2289"/>
      <c r="Y92" s="2289"/>
      <c r="Z92" s="2289"/>
      <c r="AA92" s="2289"/>
      <c r="AB92" s="2289"/>
      <c r="AC92" s="2289"/>
      <c r="AD92" s="2289"/>
      <c r="AE92" s="2289"/>
      <c r="AF92" s="2289"/>
      <c r="AG92" s="2289"/>
      <c r="AH92" s="2289"/>
      <c r="AI92" s="2289"/>
      <c r="AJ92" s="2289"/>
      <c r="AK92" s="2289"/>
      <c r="AL92" s="2389"/>
      <c r="AM92" s="2389"/>
      <c r="AN92" s="2389"/>
      <c r="AO92" s="2389"/>
      <c r="AP92" s="2389"/>
      <c r="AQ92" s="2389"/>
      <c r="AR92" s="2389"/>
      <c r="AS92" s="2389"/>
      <c r="AT92" s="2389"/>
      <c r="AU92" s="2389"/>
      <c r="AV92" s="2389"/>
      <c r="AW92" s="2389"/>
      <c r="AX92" s="2389"/>
      <c r="AY92" s="2389"/>
      <c r="AZ92" s="2389"/>
      <c r="BA92" s="2389"/>
      <c r="BB92" s="2389"/>
      <c r="BC92" s="2389"/>
      <c r="BD92" s="2389"/>
      <c r="BE92" s="2389"/>
      <c r="BF92" s="2389"/>
      <c r="BG92" s="2389"/>
      <c r="BH92" s="2389"/>
      <c r="BI92" s="2389"/>
      <c r="BJ92" s="2389"/>
      <c r="BK92" s="2389"/>
      <c r="BL92" s="2389"/>
      <c r="BM92" s="2389"/>
      <c r="BN92" s="2389"/>
      <c r="BO92" s="2389"/>
      <c r="BP92" s="2389"/>
      <c r="BQ92" s="2389"/>
      <c r="BR92" s="2389"/>
      <c r="BS92" s="2389"/>
      <c r="BT92" s="2389"/>
      <c r="BU92" s="2389"/>
      <c r="BV92" s="2389"/>
      <c r="BW92" s="2389"/>
      <c r="BX92" s="2389"/>
      <c r="BY92" s="2389"/>
      <c r="BZ92" s="2389"/>
      <c r="CA92" s="2389"/>
      <c r="CB92" s="2389"/>
      <c r="CC92" s="2389"/>
      <c r="CD92" s="2389"/>
      <c r="CE92" s="2389"/>
      <c r="CF92" s="2389"/>
      <c r="CG92" s="2389"/>
      <c r="CH92" s="2389"/>
      <c r="CI92" s="2389"/>
      <c r="CJ92" s="2389"/>
      <c r="CK92" s="2389"/>
      <c r="CL92" s="2389"/>
      <c r="CM92" s="2389"/>
      <c r="CN92" s="2389"/>
      <c r="CO92" s="2389"/>
      <c r="CP92" s="2389"/>
      <c r="CQ92" s="2389"/>
      <c r="CR92" s="2389"/>
      <c r="CS92" s="2389"/>
      <c r="CT92" s="2389"/>
      <c r="CU92" s="2389"/>
      <c r="CV92" s="2389"/>
      <c r="CW92" s="2389"/>
      <c r="CX92" s="2389"/>
      <c r="CY92" s="2389"/>
      <c r="CZ92" s="2389"/>
      <c r="DA92" s="2389"/>
      <c r="DB92" s="2389"/>
      <c r="DC92" s="2389"/>
      <c r="DD92" s="2389"/>
      <c r="DE92" s="2704"/>
      <c r="DF92" s="2289"/>
      <c r="DG92" s="2289"/>
      <c r="DM92" s="1159">
        <v>28</v>
      </c>
    </row>
    <row customHeight="1" ht="22.5" hidden="1">
      <c r="A93" s="1164" t="s">
        <v>82</v>
      </c>
      <c r="B93" s="1164">
        <v>0</v>
      </c>
      <c r="C93" s="1164">
        <v>0</v>
      </c>
      <c r="D93" s="1164">
        <v>0</v>
      </c>
      <c r="E93" s="1164">
        <v>0</v>
      </c>
      <c r="F93" s="1164">
        <v>0</v>
      </c>
      <c r="G93" s="1164">
        <v>0</v>
      </c>
      <c r="H93" s="1164">
        <v>0</v>
      </c>
      <c r="I93" s="1164">
        <v>0</v>
      </c>
      <c r="J93" s="1164">
        <v>0</v>
      </c>
      <c r="K93" s="1164">
        <v>0</v>
      </c>
      <c r="L93" s="1333">
        <v>0</v>
      </c>
      <c r="M93" s="1366">
        <v>0</v>
      </c>
      <c r="N93" s="1366">
        <v>0</v>
      </c>
      <c r="O93" s="1366">
        <v>0</v>
      </c>
      <c r="P93" s="1332">
        <v>3</v>
      </c>
      <c r="Q93" s="348">
        <v>3</v>
      </c>
      <c r="R93" s="348">
        <v>3</v>
      </c>
      <c r="S93" s="585">
        <v>12</v>
      </c>
      <c r="T93" s="1159">
        <v>31</v>
      </c>
      <c r="U93" s="1159">
        <v>0</v>
      </c>
      <c r="V93" s="1159">
        <v>0</v>
      </c>
      <c r="W93" s="1159">
        <v>0</v>
      </c>
      <c r="X93" s="1159">
        <v>0</v>
      </c>
      <c r="Y93" s="1159">
        <v>0</v>
      </c>
      <c r="Z93" s="1159">
        <v>0</v>
      </c>
      <c r="AA93" s="1159">
        <v>0</v>
      </c>
      <c r="AB93" s="1159">
        <v>0</v>
      </c>
      <c r="AC93" s="1159">
        <v>0</v>
      </c>
      <c r="AD93" s="1159">
        <v>24</v>
      </c>
      <c r="AE93" s="1159">
        <v>0</v>
      </c>
      <c r="AF93" s="1159">
        <v>24</v>
      </c>
      <c r="AG93" s="1159">
        <v>24</v>
      </c>
      <c r="AH93" s="1159">
        <v>11</v>
      </c>
      <c r="AI93" s="1159">
        <v>3</v>
      </c>
      <c r="AJ93" s="1159">
        <v>11</v>
      </c>
      <c r="AK93" s="1159">
        <v>0</v>
      </c>
      <c r="AL93" s="1639">
        <v>0</v>
      </c>
      <c r="AM93" s="1639">
        <v>0</v>
      </c>
      <c r="AN93" s="1639">
        <v>0</v>
      </c>
      <c r="AO93" s="1639">
        <v>0</v>
      </c>
      <c r="AP93" s="1639">
        <v>0</v>
      </c>
      <c r="AQ93" s="1639">
        <v>0</v>
      </c>
      <c r="AR93" s="1639">
        <v>0</v>
      </c>
      <c r="AS93" s="1639">
        <v>0</v>
      </c>
      <c r="AT93" s="1639">
        <v>0</v>
      </c>
      <c r="AU93" s="1639">
        <v>0</v>
      </c>
      <c r="AV93" s="1639">
        <v>0</v>
      </c>
      <c r="AW93" s="1639">
        <v>0</v>
      </c>
      <c r="AX93" s="1639">
        <v>0</v>
      </c>
      <c r="AY93" s="1639">
        <v>0</v>
      </c>
      <c r="AZ93" s="1639">
        <v>0</v>
      </c>
      <c r="BA93" s="1639">
        <v>0</v>
      </c>
      <c r="BB93" s="1639">
        <v>0</v>
      </c>
      <c r="BC93" s="1639">
        <v>0</v>
      </c>
      <c r="BD93" s="1639">
        <v>0</v>
      </c>
      <c r="BE93" s="1639">
        <v>0</v>
      </c>
      <c r="BF93" s="1639">
        <v>0</v>
      </c>
      <c r="BG93" s="1639">
        <v>0</v>
      </c>
      <c r="BH93" s="1639">
        <v>0</v>
      </c>
      <c r="BI93" s="1639">
        <v>0</v>
      </c>
      <c r="BJ93" s="1639">
        <v>0</v>
      </c>
      <c r="BK93" s="1639">
        <v>0</v>
      </c>
      <c r="BL93" s="1639">
        <v>0</v>
      </c>
      <c r="BM93" s="1639">
        <v>0</v>
      </c>
      <c r="BN93" s="1639">
        <v>0</v>
      </c>
      <c r="BO93" s="1639">
        <v>0</v>
      </c>
      <c r="BP93" s="1639">
        <v>0</v>
      </c>
      <c r="BQ93" s="1639">
        <v>0</v>
      </c>
      <c r="BR93" s="1639">
        <v>0</v>
      </c>
      <c r="BS93" s="1639">
        <v>0</v>
      </c>
      <c r="BT93" s="1639">
        <v>0</v>
      </c>
      <c r="BU93" s="1639">
        <v>0</v>
      </c>
      <c r="BV93" s="1639">
        <v>0</v>
      </c>
      <c r="BW93" s="1639">
        <v>0</v>
      </c>
      <c r="BX93" s="1639">
        <v>0</v>
      </c>
      <c r="BY93" s="1639">
        <v>0</v>
      </c>
      <c r="BZ93" s="1639">
        <v>0</v>
      </c>
      <c r="CA93" s="1639">
        <v>0</v>
      </c>
      <c r="CB93" s="1639">
        <v>0</v>
      </c>
      <c r="CC93" s="1639">
        <v>0</v>
      </c>
      <c r="CD93" s="1639">
        <v>0</v>
      </c>
      <c r="CE93" s="1639">
        <v>0</v>
      </c>
      <c r="CF93" s="1639">
        <v>0</v>
      </c>
      <c r="CG93" s="1639">
        <v>0</v>
      </c>
      <c r="CH93" s="1639">
        <v>0</v>
      </c>
      <c r="CI93" s="1639">
        <v>0</v>
      </c>
      <c r="CJ93" s="1639">
        <v>0</v>
      </c>
      <c r="CK93" s="1639">
        <v>0</v>
      </c>
      <c r="CL93" s="1639">
        <v>0</v>
      </c>
      <c r="CM93" s="1639">
        <v>0</v>
      </c>
      <c r="CN93" s="1639">
        <v>0</v>
      </c>
      <c r="CO93" s="1639">
        <v>0</v>
      </c>
      <c r="CP93" s="1639">
        <v>0</v>
      </c>
      <c r="CQ93" s="1639">
        <v>0</v>
      </c>
      <c r="CR93" s="1639">
        <v>0</v>
      </c>
      <c r="CS93" s="1639">
        <v>0</v>
      </c>
      <c r="CT93" s="1639">
        <v>0</v>
      </c>
      <c r="CU93" s="1639">
        <v>0</v>
      </c>
      <c r="CV93" s="1639">
        <v>0</v>
      </c>
      <c r="CW93" s="1639">
        <v>0</v>
      </c>
      <c r="CX93" s="1639">
        <v>0</v>
      </c>
      <c r="CY93" s="1639">
        <v>0</v>
      </c>
      <c r="CZ93" s="1639">
        <v>0</v>
      </c>
      <c r="DA93" s="1639">
        <v>0</v>
      </c>
      <c r="DB93" s="1639">
        <v>0</v>
      </c>
      <c r="DC93" s="1639">
        <v>0</v>
      </c>
      <c r="DD93" s="1639">
        <v>0</v>
      </c>
      <c r="DE93" s="2682">
        <v>0</v>
      </c>
      <c r="DF93" s="1159">
        <v>4</v>
      </c>
      <c r="DG93" s="1159">
        <v>115</v>
      </c>
      <c r="DH93" s="515">
        <v>10</v>
      </c>
      <c r="DI93" s="515">
        <v>10</v>
      </c>
      <c r="DJ93" s="515">
        <v>10</v>
      </c>
      <c r="DK93" s="515">
        <v>10</v>
      </c>
      <c r="DL93" s="515">
        <v>10</v>
      </c>
      <c r="DM93" s="1159">
        <v>23</v>
      </c>
    </row>
  </sheetData>
  <sheetProtection formatColumns="0" formatRows="0" autoFilter="0" sort="0" insertRows="0" insertColumns="1" deleteRows="0" deleteColumns="0"/>
  <mergeCells count="451">
    <mergeCell ref="T91:DG91"/>
    <mergeCell ref="T92:DG92"/>
    <mergeCell ref="T90:DG90"/>
    <mergeCell ref="DG49:DG51"/>
    <mergeCell ref="T87:DG87"/>
    <mergeCell ref="T88:DG88"/>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G63:DG65"/>
    <mergeCell ref="AH63:AH64"/>
    <mergeCell ref="AI63:AI64"/>
    <mergeCell ref="AJ63:AJ64"/>
    <mergeCell ref="AK63:AK64"/>
    <mergeCell ref="V62:AC62"/>
    <mergeCell ref="AD62:DF62"/>
    <mergeCell ref="V57:AC57"/>
    <mergeCell ref="AD57:DF57"/>
    <mergeCell ref="V58:AC58"/>
    <mergeCell ref="AD58:DF58"/>
    <mergeCell ref="V59:AC59"/>
    <mergeCell ref="AD59:DF59"/>
    <mergeCell ref="V60:AC60"/>
    <mergeCell ref="AD60:DF60"/>
    <mergeCell ref="V61:AC61"/>
    <mergeCell ref="AD61:DF61"/>
    <mergeCell ref="E57:E70"/>
    <mergeCell ref="F58:F69"/>
    <mergeCell ref="G59:G68"/>
    <mergeCell ref="H60:H67"/>
    <mergeCell ref="I61:I66"/>
    <mergeCell ref="P61:P66"/>
    <mergeCell ref="J62:J65"/>
    <mergeCell ref="Q62:Q65"/>
    <mergeCell ref="K63:K64"/>
    <mergeCell ref="Z63:Z64"/>
    <mergeCell ref="AA63:AA64"/>
    <mergeCell ref="AB63:AB64"/>
    <mergeCell ref="AC63:AC64"/>
    <mergeCell ref="DG77:DG79"/>
    <mergeCell ref="AH77:AH78"/>
    <mergeCell ref="AI77:AI78"/>
    <mergeCell ref="AJ77:AJ78"/>
    <mergeCell ref="AK77:AK78"/>
    <mergeCell ref="V76:AC76"/>
    <mergeCell ref="AD76:DF76"/>
    <mergeCell ref="V71:AC71"/>
    <mergeCell ref="AD71:DF71"/>
    <mergeCell ref="V72:AC72"/>
    <mergeCell ref="AD72:DF72"/>
    <mergeCell ref="V73:AC73"/>
    <mergeCell ref="AD73:DF73"/>
    <mergeCell ref="V74:AC74"/>
    <mergeCell ref="AD74:DF74"/>
    <mergeCell ref="V75:AC75"/>
    <mergeCell ref="AD75:DF75"/>
    <mergeCell ref="E71:E84"/>
    <mergeCell ref="F72:F83"/>
    <mergeCell ref="G73:G82"/>
    <mergeCell ref="H74:H81"/>
    <mergeCell ref="I75:I80"/>
    <mergeCell ref="P75:P80"/>
    <mergeCell ref="J76:J79"/>
    <mergeCell ref="Q76:Q79"/>
    <mergeCell ref="K77:K78"/>
    <mergeCell ref="Z77:Z78"/>
    <mergeCell ref="AA77:AA78"/>
    <mergeCell ref="AB77:AB78"/>
    <mergeCell ref="AC77:AC7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P77:AP78"/>
    <mergeCell ref="AQ77:AQ78"/>
    <mergeCell ref="AR77:AR78"/>
    <mergeCell ref="AS77:AS78"/>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63:AX64"/>
    <mergeCell ref="AY63:AY64"/>
    <mergeCell ref="AZ63:AZ64"/>
    <mergeCell ref="BA63:BA64"/>
    <mergeCell ref="AX77:AX78"/>
    <mergeCell ref="AY77:AY78"/>
    <mergeCell ref="AZ77:AZ78"/>
    <mergeCell ref="BA77:BA78"/>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63:BF64"/>
    <mergeCell ref="BG63:BG64"/>
    <mergeCell ref="BH63:BH64"/>
    <mergeCell ref="BI63:BI64"/>
    <mergeCell ref="BF77:BF78"/>
    <mergeCell ref="BG77:BG78"/>
    <mergeCell ref="BH77:BH78"/>
    <mergeCell ref="BI77:BI78"/>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63:BN64"/>
    <mergeCell ref="BO63:BO64"/>
    <mergeCell ref="BP63:BP64"/>
    <mergeCell ref="BQ63:BQ64"/>
    <mergeCell ref="BN77:BN78"/>
    <mergeCell ref="BO77:BO78"/>
    <mergeCell ref="BP77:BP78"/>
    <mergeCell ref="BQ77:BQ78"/>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63:BV64"/>
    <mergeCell ref="BW63:BW64"/>
    <mergeCell ref="BX63:BX64"/>
    <mergeCell ref="BY63:BY64"/>
    <mergeCell ref="BV77:BV78"/>
    <mergeCell ref="BW77:BW78"/>
    <mergeCell ref="BX77:BX78"/>
    <mergeCell ref="BY77:BY78"/>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63:CD64"/>
    <mergeCell ref="CE63:CE64"/>
    <mergeCell ref="CF63:CF64"/>
    <mergeCell ref="CG63:CG64"/>
    <mergeCell ref="CD77:CD78"/>
    <mergeCell ref="CE77:CE78"/>
    <mergeCell ref="CF77:CF78"/>
    <mergeCell ref="CG77:CG78"/>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63:CL64"/>
    <mergeCell ref="CM63:CM64"/>
    <mergeCell ref="CN63:CN64"/>
    <mergeCell ref="CO63:CO64"/>
    <mergeCell ref="CL77:CL78"/>
    <mergeCell ref="CM77:CM78"/>
    <mergeCell ref="CN77:CN78"/>
    <mergeCell ref="CO77:CO78"/>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63:CT64"/>
    <mergeCell ref="CU63:CU64"/>
    <mergeCell ref="CV63:CV64"/>
    <mergeCell ref="CW63:CW64"/>
    <mergeCell ref="CT77:CT78"/>
    <mergeCell ref="CU77:CU78"/>
    <mergeCell ref="CV77:CV78"/>
    <mergeCell ref="CW77:CW78"/>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63:DB64"/>
    <mergeCell ref="DC63:DC64"/>
    <mergeCell ref="DD63:DD64"/>
    <mergeCell ref="DE63:DE64"/>
    <mergeCell ref="DB77:DB78"/>
    <mergeCell ref="DC77:DC78"/>
    <mergeCell ref="DD77:DD78"/>
    <mergeCell ref="DE77:DE78"/>
  </mergeCells>
  <dataValidations count="8">
    <dataValidation allowBlank="1" promptTitle="checkPeriodRange" sqref="Y65614 Y131150 Y196686 Y262222 Y327758 Y393294 Y458830 Y524366 Y589902 Y655438 Y720974 Y786510 Y852046 Y917582 Y983118 Y9 AG65614 AG131150 AG196686 AG262222 AG327758 AG393294 AG458830 AG524366 AG589902 AG655438 AG720974 AG786510 AG852046 AG917582 AG983118 AG9 AG50 AG18 Y50 Y64 AG64 Y78 AG78 AO9 AO50 AO64 AO78 AW9 AW50 AW64 AW78 BE9 BE50 BE64 BE78 BM9 BM50 BM64 BM78 BU9 BU50 BU64 BU78 CC9 CC50 CC64 CC78 CK9 CK50 CK64 CK78 CS9 CS50 CS64 CS78 DA9 DA50 DA64 DA78"/>
    <dataValidation allowBlank="1" showInputMessage="1" showErrorMessage="1" prompt="Для выбора выполните двойной щелчок левой клавиши мыши по соответствующей ячейке." sqref="AA65613 AA131149 AA196685 AA262221 AA327757 AA393293 AA458829 AA524365 AA589901 AA655437 AA720973 AA786509 AA852045 AA917581 AA983117 AC131149 AC458829 AC196685 AC262221 AC327757 AC393293 AC524365 AC589901 AC655437 AC720973 AC786509 AC852045 AC917581 AC983117 AC65613 AI65613 AI131149 AI196685 AI262221 AI327757 AI393293 AI458829 AI524365 AI589901 AI655437 AI720973 AI786509 AI852045 AI917581 AI983117 AK327757:DE327757 AK393293:DE393293 AK49 AQ49 AS49 AY49 BA49 BG49 BI49 BO49 BQ49 BW49 BY49 CE49 CG49 CM49 CO49 CU49 CW49 DC49 DE49 AK524365:DE524365 AK8 AQ8 AS8 AY8 BA8 BG8 BI8 BO8 BQ8 BW8 BY8 CE8 CG8 CM8 CO8 CU8 CW8 DC8 DE8 AK589901:DE589901 AK655437:DE655437 AK17 AK720973:DE720973 AK786509:DE786509 AK852045:DE852045 AK917581:DE917581 AK983117:DE983117 AK65613:DE65613 AK131149:DE131149 AI49 AK458829:DE458829 AI8 AC8 AA8 AI17 AK196685:DE196685 AA49 AC49 AK262221:DE262221 AA63 AC63 AI63 AK63 AQ63 AS63 AY63 BA63 BG63 BI63 BO63 BQ63 BW63 BY63 CE63 CG63 CM63 CO63 CU63 CW63 DC63 DE63 AA77 AC77 AI77 AK77 AQ77 AS77 AY77 BA77 BG77 BI77 BO77 BQ77 BW77 BY77 CE77 CG77 CM77 CO77 CU77 CW77 DC77 DE7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13 Z131149 Z196685 Z262221 Z327757 Z393293 Z458829 Z524365 Z589901 Z655437 Z720973 Z786509 Z852045 Z917581 Z983117 AB65613 AB131149 AB196685 AB262221 AB327757 AB393293 AB458829 AB524365 AB589901 AB655437 AB720973 AB786509 AB852045 AB917581 AB983117 Z8 AH65613 AH131149 AH196685 AH262221 AH327757 AH393293 AH458829 AH524365 AH589901 AH655437 AH720973 AH786509 AH852045 AH917581 AH983117 AJ65613 AJ131149 AJ196685 AJ262221 AJ327757 AJ393293 AJ458829 AJ524365 AJ589901 AJ655437 AJ720973 AJ786509 AJ852045 AJ917581 AJ983117 AJ49 AH49 AH8 AJ8 AB8 AH17 AJ17 Z49 AB49 Z63 AB63 AH63 AJ63 Z77 AB77 AH77 AJ77 AP8 AR8 AP49 AR49 AP63 AR63 AP77 AR77 AX8 AZ8 AX49 AZ49 AX63 AZ63 AX77 AZ77 BF8 BH8 BF49 BH49 BF63 BH63 BF77 BH77 BN8 BP8 BN49 BP49 BN63 BP63 BN77 BP77 BV8 BX8 BV49 BX49 BV63 BX63 BV77 BX77 CD8 CF8 CD49 CF49 CD63 CF63 CD77 CF77 CL8 CN8 CL49 CN49 CL63 CN63 CL77 CN77 CT8 CV8 CT49 CV49 CT63 CV63 CT77 CV77 DB8 DD8 DB49 DD49 DB63 DD63 DB77 DD77"/>
    <dataValidation type="list" allowBlank="1" showInputMessage="1" showErrorMessage="1" errorTitle="Ошибка" error="Выберите значение из списка" sqref="T65613 T131149 T196685 T262221 T327757 T393293 T458829 T524365 T589901 T655437 T720973 T786509 T852045 T917581 T983117">
      <formula1>kind_of_heat_transfer</formula1>
    </dataValidation>
    <dataValidation type="textLength" operator="lessThanOrEqual" allowBlank="1" showInputMessage="1" showErrorMessage="1" errorTitle="Ошибка" error="Допускается ввод не более 900 символов!" sqref="DG65607:DG65614 DG131143:DG131150 DG196679:DG196686 DG262215:DG262222 DG327751:DG327758 DG393287:DG393294 DG458823:DG458830 DG524359:DG524366 DG589895:DG589902 DG655431:DG655438 DG720967:DG720974 DG786503:DG786510 DG852039:DG852046 DG917575:DG917582 DG983111:DG983118">
      <formula1>900</formula1>
    </dataValidation>
    <dataValidation type="list" allowBlank="1" showInputMessage="1" showErrorMessage="1" errorTitle="Ошибка" error="Выберите значение из списка" sqref="V983115:W983115 V65611:W65611 V131147:W131147 V196683:W196683 V262219:W262219 V327755:W327755 V393291:W393291 V458827:W458827 V524363:W524363 V589899:W589899 V655435:W655435 V720971:W720971 V786507:W786507 V852043:W852043 V917579:W917579 AD983115:AE983115 AD65611:AE65611 AD131147:AE131147 AD196683:AE196683 AD262219:AE262219 AD327755:AE327755 AD393291:AE393291 AD458827:AE458827 AD524363:AE524363 AD589899:AE589899 AD655435:AE655435 AD720971:AE720971 AD786507:AE786507 AD852043:AE852043 AD917579:AE917579">
      <formula1>kind_of_scheme_in</formula1>
    </dataValidation>
    <dataValidation allowBlank="1" sqref="S131151:DG131157 S196687:DG196693 S262223:DG262229 S327759:DG327765 S393295:DG393301 S458831:DG458837 S524367:DG524373 S589903:DG589909 S655439:DG655445 S720975:DG720981 S786511:DG786517 S852047:DG852053 S917583:DG917589 S983119:DG983125 S65615:DG65621"/>
    <dataValidation type="list" allowBlank="1" showInputMessage="1" errorTitle="Ошибка" error="Выберите значение из списка" prompt="Выберите значение из списка" sqref="V983116:DF983116 V65612:DF65612 V131148:DF131148 V196684:DF196684 V262220:DF262220 V327756:DF327756 V393292:DF393292 V458828:DF458828 V524364:DF524364 V589900:DF589900 V655436:DF655436 V720972:DF720972 V786508:DF786508 V852044:DF852044 V917580:DF917580">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5901F-4469-8DBE-A245-0.800A821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427</v>
      </c>
      <c r="M6" s="1639"/>
      <c r="P6" s="2261">
        <v>1</v>
      </c>
      <c r="Q6" s="1958"/>
      <c r="R6" s="360"/>
      <c r="S6" s="1962">
        <f>$I6</f>
      </c>
      <c r="T6" s="289" t="s">
        <v>428</v>
      </c>
      <c r="U6" s="304"/>
      <c r="V6" s="2249"/>
      <c r="W6" s="2250"/>
      <c r="X6" s="2250"/>
      <c r="Y6" s="2250"/>
      <c r="Z6" s="2250"/>
      <c r="AA6" s="2250"/>
      <c r="AB6" s="2250"/>
      <c r="AC6" s="2251"/>
      <c r="AD6" s="2249"/>
      <c r="AE6" s="2250"/>
      <c r="AF6" s="2250"/>
      <c r="AG6" s="2250"/>
      <c r="AH6" s="2250"/>
      <c r="AI6" s="2250"/>
      <c r="AJ6" s="2250"/>
      <c r="AK6" s="2250"/>
      <c r="AL6" s="2251"/>
      <c r="AM6" s="1262" t="s">
        <v>429</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430</v>
      </c>
      <c r="M7" s="1639"/>
      <c r="N7" s="1635"/>
      <c r="P7" s="2261"/>
      <c r="Q7" s="2261">
        <v>1</v>
      </c>
      <c r="R7" s="361"/>
      <c r="S7" s="1962">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433</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434</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435</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436</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437</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438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439</v>
      </c>
      <c r="P22" s="1366"/>
      <c r="Q22" s="1375"/>
      <c r="R22" s="1375"/>
      <c r="S22" s="733"/>
      <c r="T22" s="1370" t="s">
        <v>440</v>
      </c>
      <c r="AA22" s="599" t="s">
        <v>441</v>
      </c>
      <c r="AC22" s="599" t="s">
        <v>442</v>
      </c>
      <c r="AD22" s="1370" t="s">
        <v>440</v>
      </c>
      <c r="AI22" s="599" t="s">
        <v>443</v>
      </c>
      <c r="AK22" s="599" t="s">
        <v>442</v>
      </c>
      <c r="AN22" s="1640"/>
      <c r="AO22" s="1640"/>
      <c r="AP22" s="1640"/>
      <c r="AQ22" s="1640"/>
      <c r="AR22" s="1640"/>
      <c r="AS22" s="1370">
        <v>0</v>
      </c>
    </row>
    <row customHeight="1" ht="14.25" hidden="1">
      <c r="O23" s="1314"/>
      <c r="AS23" s="1635">
        <v>0</v>
      </c>
    </row>
    <row customHeight="1" ht="14.25" hidden="1">
      <c r="O24" s="1314"/>
      <c r="AS24" s="1635">
        <v>0</v>
      </c>
    </row>
    <row customHeight="1" ht="15">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444</v>
      </c>
      <c r="T30" s="2254"/>
      <c r="U30" s="1376"/>
      <c r="V30" s="2268" t="str">
        <f>IF(TITLE_DATE_PR_CHANGE="",IF(TITLE_DATE_PR="","",TITLE_DATE_PR),TITLE_DATE_PR_CHANGE)</f>
        <v>45770</v>
      </c>
      <c r="W30" s="2268"/>
      <c r="X30" s="2268"/>
      <c r="Y30" s="2268"/>
      <c r="Z30" s="2268"/>
      <c r="AA30" s="2268"/>
      <c r="AB30" s="2268"/>
      <c r="AC30" s="1639"/>
      <c r="AD30" s="2268" t="str">
        <f>IF(TITLE_DATE_PR_CHANGE="",IF(TITLE_DATE_PR="","",TITLE_DATE_PR),TITLE_DATE_PR_CHANGE)</f>
        <v>45770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445</v>
      </c>
      <c r="T31" s="2254"/>
      <c r="U31" s="1376"/>
      <c r="V31" s="2255" t="str">
        <f>IF(TITLE_NUMBER_PR_CHANGE="",IF(TITLE_NUMBER_PR="","",TITLE_NUMBER_PR),TITLE_NUMBER_PR_CHANGE)</f>
        <v>08-23/674,08-23/675,08-23/676</v>
      </c>
      <c r="W31" s="2255"/>
      <c r="X31" s="2255"/>
      <c r="Y31" s="2255"/>
      <c r="Z31" s="2255"/>
      <c r="AA31" s="2255"/>
      <c r="AB31" s="2255"/>
      <c r="AC31" s="1639"/>
      <c r="AD31" s="2255" t="str">
        <f>IF(TITLE_NUMBER_PR_CHANGE="",IF(TITLE_NUMBER_PR="","",TITLE_NUMBER_PR),TITLE_NUMBER_PR_CHANGE)</f>
        <v>08-23/674,08-23/675,08-23/676</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446</v>
      </c>
      <c r="T34" s="2254"/>
      <c r="U34" s="1376"/>
      <c r="V34" s="2268" t="str">
        <f>IF(TITLE_DATE_PR_CHANGE="",IF(TITLE_DATE_PR="","",TITLE_DATE_PR),TITLE_DATE_PR_CHANGE)</f>
        <v>45770</v>
      </c>
      <c r="W34" s="2268"/>
      <c r="X34" s="2268"/>
      <c r="Y34" s="2268"/>
      <c r="Z34" s="2268"/>
      <c r="AA34" s="2268"/>
      <c r="AB34" s="2268"/>
      <c r="AC34" s="1639"/>
      <c r="AD34" s="2268" t="str">
        <f>IF(TITLE_DATE_PR_CHANGE="",IF(TITLE_DATE_PR="","",TITLE_DATE_PR),TITLE_DATE_PR_CHANGE)</f>
        <v>45770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447</v>
      </c>
      <c r="T35" s="2254"/>
      <c r="U35" s="1376"/>
      <c r="V35" s="2255" t="str">
        <f>IF(TITLE_NUMBER_PR_CHANGE="",IF(TITLE_NUMBER_PR="","",TITLE_NUMBER_PR),TITLE_NUMBER_PR_CHANGE)</f>
        <v>08-23/674,08-23/675,08-23/676</v>
      </c>
      <c r="W35" s="2255"/>
      <c r="X35" s="2255"/>
      <c r="Y35" s="2255"/>
      <c r="Z35" s="2255"/>
      <c r="AA35" s="2255"/>
      <c r="AB35" s="2255"/>
      <c r="AC35" s="1639"/>
      <c r="AD35" s="2255" t="str">
        <f>IF(TITLE_NUMBER_PR_CHANGE="",IF(TITLE_NUMBER_PR="","",TITLE_NUMBER_PR),TITLE_NUMBER_PR_CHANGE)</f>
        <v>08-23/674,08-23/675,08-23/676</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448</v>
      </c>
      <c r="AD36" s="1639"/>
      <c r="AE36" s="1639"/>
      <c r="AF36" s="1639"/>
      <c r="AG36" s="1639"/>
      <c r="AH36" s="1639"/>
      <c r="AI36" s="1639"/>
      <c r="AJ36" s="1639"/>
      <c r="AK36" s="1646" t="s">
        <v>448</v>
      </c>
      <c r="AN36" s="372"/>
      <c r="AO36" s="372"/>
      <c r="AP36" s="372"/>
      <c r="AQ36" s="372"/>
      <c r="AR36" s="372"/>
      <c r="AS36" s="422">
        <v>0</v>
      </c>
    </row>
    <row customHeight="1" ht="15">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635">
        <v>14</v>
      </c>
    </row>
    <row customHeight="1" ht="15">
      <c r="Q39" s="380"/>
      <c r="R39" s="380"/>
      <c r="S39" s="2277" t="s">
        <v>88</v>
      </c>
      <c r="T39" s="2213" t="s">
        <v>449</v>
      </c>
      <c r="U39" s="341"/>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635">
        <v>14</v>
      </c>
    </row>
    <row customHeight="1" ht="36">
      <c r="Q40" s="380"/>
      <c r="R40" s="380"/>
      <c r="S40" s="2277"/>
      <c r="T40" s="2213"/>
      <c r="U40" s="1035"/>
      <c r="V40" s="2264" t="s">
        <v>454</v>
      </c>
      <c r="W40" s="2287" t="s">
        <v>455</v>
      </c>
      <c r="X40" s="2266" t="s">
        <v>456</v>
      </c>
      <c r="Y40" s="2267"/>
      <c r="Z40" s="2266" t="s">
        <v>469</v>
      </c>
      <c r="AA40" s="2273"/>
      <c r="AB40" s="2267"/>
      <c r="AC40" s="2282"/>
      <c r="AD40" s="2264" t="s">
        <v>454</v>
      </c>
      <c r="AE40" s="2287" t="s">
        <v>455</v>
      </c>
      <c r="AF40" s="2266" t="s">
        <v>456</v>
      </c>
      <c r="AG40" s="2267"/>
      <c r="AH40" s="2266" t="s">
        <v>457</v>
      </c>
      <c r="AI40" s="2273"/>
      <c r="AJ40" s="2267"/>
      <c r="AK40" s="2282"/>
      <c r="AL40" s="2285"/>
      <c r="AM40" s="2131"/>
      <c r="AS40" s="1635">
        <v>34</v>
      </c>
    </row>
    <row customHeight="1" ht="36">
      <c r="A41" s="1270"/>
      <c r="B41" s="1270" t="s">
        <v>144</v>
      </c>
      <c r="C41" s="1270" t="s">
        <v>145</v>
      </c>
      <c r="D41" s="1270" t="s">
        <v>146</v>
      </c>
      <c r="E41" s="1314" t="s">
        <v>458</v>
      </c>
      <c r="F41" s="1314" t="s">
        <v>459</v>
      </c>
      <c r="G41" s="1314" t="s">
        <v>460</v>
      </c>
      <c r="H41" s="1314" t="s">
        <v>461</v>
      </c>
      <c r="I41" s="1314" t="s">
        <v>462</v>
      </c>
      <c r="J41" s="1314" t="s">
        <v>463</v>
      </c>
      <c r="K41" s="1314" t="s">
        <v>464</v>
      </c>
      <c r="L41" s="1314" t="s">
        <v>439</v>
      </c>
      <c r="Q41" s="380"/>
      <c r="R41" s="380"/>
      <c r="S41" s="2277"/>
      <c r="T41" s="2213"/>
      <c r="U41" s="306"/>
      <c r="V41" s="2265"/>
      <c r="W41" s="2288"/>
      <c r="X41" s="1942" t="s">
        <v>465</v>
      </c>
      <c r="Y41" s="1942" t="s">
        <v>466</v>
      </c>
      <c r="Z41" s="1942" t="s">
        <v>467</v>
      </c>
      <c r="AA41" s="2274" t="s">
        <v>468</v>
      </c>
      <c r="AB41" s="2275"/>
      <c r="AC41" s="2283"/>
      <c r="AD41" s="2265"/>
      <c r="AE41" s="2288"/>
      <c r="AF41" s="1942" t="s">
        <v>465</v>
      </c>
      <c r="AG41" s="1942" t="s">
        <v>466</v>
      </c>
      <c r="AH41" s="1942" t="s">
        <v>467</v>
      </c>
      <c r="AI41" s="2274" t="s">
        <v>468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1.75">
      <c r="A43" s="1271" t="s">
        <v>236</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1.75">
      <c r="A44" s="1271" t="s">
        <v>236</v>
      </c>
      <c r="B44" s="1271" t="s">
        <v>237</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1628"/>
      <c r="AP44" s="1628" t="str">
        <f>IF(T44="","",T44)</f>
        <v>Территория действия тарифа</v>
      </c>
      <c r="AQ44" s="1628"/>
      <c r="AR44" s="1628"/>
      <c r="AS44" s="1635">
        <v>21</v>
      </c>
    </row>
    <row customHeight="1" ht="24">
      <c r="A45" s="1271" t="s">
        <v>236</v>
      </c>
      <c r="B45" s="1271" t="s">
        <v>237</v>
      </c>
      <c r="C45" s="1271" t="s">
        <v>238</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1628"/>
      <c r="AP45" s="1628" t="str">
        <f>IF(T45="","",T45)</f>
        <v>Наименование системы теплоснабжения </v>
      </c>
      <c r="AQ45" s="1628"/>
      <c r="AR45" s="1628"/>
      <c r="AS45" s="1635">
        <v>23</v>
      </c>
    </row>
    <row customHeight="1" ht="21.75">
      <c r="A46" s="1271" t="s">
        <v>236</v>
      </c>
      <c r="B46" s="1271" t="s">
        <v>237</v>
      </c>
      <c r="C46" s="1271" t="s">
        <v>238</v>
      </c>
      <c r="D46" s="1271" t="s">
        <v>239</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1628"/>
      <c r="AP46" s="1628" t="str">
        <f>IF(T46="","",T46)</f>
        <v>Источник тепловой энергии  </v>
      </c>
      <c r="AQ46" s="1628"/>
      <c r="AR46" s="1628"/>
      <c r="AS46" s="1635">
        <v>21</v>
      </c>
    </row>
    <row customHeight="1" ht="49.5">
      <c r="A47" s="1271" t="s">
        <v>236</v>
      </c>
      <c r="B47" s="1271" t="s">
        <v>237</v>
      </c>
      <c r="C47" s="1271" t="s">
        <v>238</v>
      </c>
      <c r="D47" s="1271" t="s">
        <v>239</v>
      </c>
      <c r="E47" s="2294"/>
      <c r="F47" s="2294"/>
      <c r="G47" s="2294"/>
      <c r="H47" s="2294"/>
      <c r="I47" s="2131" t="str">
        <f>S46&amp;".1"</f>
        <v>....1</v>
      </c>
      <c r="J47" s="1271"/>
      <c r="K47" s="1271"/>
      <c r="L47" s="1314" t="s">
        <v>427</v>
      </c>
      <c r="P47" s="2261">
        <v>1</v>
      </c>
      <c r="Q47" s="1958"/>
      <c r="R47" s="360"/>
      <c r="S47" s="1962" t="str">
        <f>$I47</f>
        <v>....1</v>
      </c>
      <c r="T47" s="289" t="s">
        <v>428</v>
      </c>
      <c r="U47" s="304"/>
      <c r="V47" s="2249"/>
      <c r="W47" s="2250"/>
      <c r="X47" s="2250"/>
      <c r="Y47" s="2250"/>
      <c r="Z47" s="2250"/>
      <c r="AA47" s="2250"/>
      <c r="AB47" s="2250"/>
      <c r="AC47" s="2251"/>
      <c r="AD47" s="2249"/>
      <c r="AE47" s="2250"/>
      <c r="AF47" s="2250"/>
      <c r="AG47" s="2250"/>
      <c r="AH47" s="2250"/>
      <c r="AI47" s="2250"/>
      <c r="AJ47" s="2250"/>
      <c r="AK47" s="2250"/>
      <c r="AL47" s="2251"/>
      <c r="AM47" s="1262" t="s">
        <v>429</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1.75">
      <c r="A48" s="1271" t="s">
        <v>236</v>
      </c>
      <c r="B48" s="1271" t="s">
        <v>237</v>
      </c>
      <c r="C48" s="1271" t="s">
        <v>238</v>
      </c>
      <c r="D48" s="1271" t="s">
        <v>239</v>
      </c>
      <c r="E48" s="2294"/>
      <c r="F48" s="2294"/>
      <c r="G48" s="2294"/>
      <c r="H48" s="2294"/>
      <c r="I48" s="2105"/>
      <c r="J48" s="2131" t="str">
        <f>I47&amp;".1"</f>
        <v>....1.1</v>
      </c>
      <c r="K48" s="1271"/>
      <c r="L48" s="1314" t="s">
        <v>430</v>
      </c>
      <c r="P48" s="2261"/>
      <c r="Q48" s="2261">
        <v>1</v>
      </c>
      <c r="R48" s="361"/>
      <c r="S48" s="1962" t="str">
        <f>$J48</f>
        <v>....1.1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1628"/>
      <c r="AP48" s="1628" t="str">
        <f>IF(T48="","",T48)</f>
        <v>Группа потребителей</v>
      </c>
      <c r="AQ48" s="1628"/>
      <c r="AR48" s="1628"/>
      <c r="AS48" s="1635">
        <v>21</v>
      </c>
    </row>
    <row customHeight="1" ht="21.75">
      <c r="A49" s="1271" t="s">
        <v>236</v>
      </c>
      <c r="B49" s="1271" t="s">
        <v>237</v>
      </c>
      <c r="C49" s="1271" t="s">
        <v>238</v>
      </c>
      <c r="D49" s="1271" t="s">
        <v>239</v>
      </c>
      <c r="E49" s="2294"/>
      <c r="F49" s="2294"/>
      <c r="G49" s="2294"/>
      <c r="H49" s="2294"/>
      <c r="I49" s="2105"/>
      <c r="J49" s="2105"/>
      <c r="K49" s="2131" t="str">
        <f>J48&amp;".1"</f>
        <v>....1.1.1</v>
      </c>
      <c r="L49" s="1314" t="s">
        <v>433</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434</v>
      </c>
      <c r="AN49" s="1640">
        <f>STRCHECKDATE(V50:AL50)</f>
      </c>
      <c r="AO49" s="1628"/>
      <c r="AP49" s="1628" t="str">
        <f>IF(T49="","",T49)</f>
        <v/>
      </c>
      <c r="AQ49" s="1628"/>
      <c r="AR49" s="1628"/>
      <c r="AS49" s="1635">
        <v>21</v>
      </c>
    </row>
    <row customHeight="1" ht="0.75">
      <c r="A50" s="1271" t="s">
        <v>236</v>
      </c>
      <c r="B50" s="1271" t="s">
        <v>237</v>
      </c>
      <c r="C50" s="1271" t="s">
        <v>238</v>
      </c>
      <c r="D50" s="1271" t="s">
        <v>239</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25">
      <c r="A51" s="1271" t="s">
        <v>236</v>
      </c>
      <c r="B51" s="1271" t="s">
        <v>237</v>
      </c>
      <c r="C51" s="1271" t="s">
        <v>238</v>
      </c>
      <c r="D51" s="1271" t="s">
        <v>239</v>
      </c>
      <c r="E51" s="2294"/>
      <c r="F51" s="2294"/>
      <c r="G51" s="2294"/>
      <c r="H51" s="2294"/>
      <c r="I51" s="2105"/>
      <c r="J51" s="2131"/>
      <c r="K51" s="1271"/>
      <c r="L51" s="1314"/>
      <c r="P51" s="2261"/>
      <c r="Q51" s="2261"/>
      <c r="R51" s="360"/>
      <c r="S51" s="1282"/>
      <c r="T51" s="292" t="s">
        <v>435</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25">
      <c r="A52" s="1271" t="s">
        <v>236</v>
      </c>
      <c r="B52" s="1271" t="s">
        <v>237</v>
      </c>
      <c r="C52" s="1271" t="s">
        <v>238</v>
      </c>
      <c r="D52" s="1271" t="s">
        <v>239</v>
      </c>
      <c r="E52" s="2294"/>
      <c r="F52" s="2294"/>
      <c r="G52" s="2294"/>
      <c r="H52" s="2294"/>
      <c r="I52" s="2131"/>
      <c r="J52" s="1271"/>
      <c r="K52" s="1271"/>
      <c r="L52" s="1314"/>
      <c r="P52" s="2261"/>
      <c r="Q52" s="1958"/>
      <c r="R52" s="360"/>
      <c r="S52" s="1282"/>
      <c r="T52" s="291" t="s">
        <v>436</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5">
      <c r="A53" s="1271" t="s">
        <v>236</v>
      </c>
      <c r="B53" s="1271" t="s">
        <v>237</v>
      </c>
      <c r="C53" s="1271" t="s">
        <v>238</v>
      </c>
      <c r="D53" s="1271" t="s">
        <v>239</v>
      </c>
      <c r="E53" s="2294"/>
      <c r="F53" s="2294"/>
      <c r="G53" s="2294"/>
      <c r="H53" s="2293"/>
      <c r="I53" s="1271"/>
      <c r="J53" s="1271"/>
      <c r="K53" s="1271"/>
      <c r="L53" s="1314"/>
      <c r="M53" s="1614"/>
      <c r="N53" s="1614"/>
      <c r="O53" s="1639"/>
      <c r="P53" s="364"/>
      <c r="Q53" s="379"/>
      <c r="R53" s="359"/>
      <c r="S53" s="1282"/>
      <c r="T53" s="369" t="s">
        <v>437</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5">
      <c r="A54" s="1379" t="s">
        <v>236</v>
      </c>
      <c r="B54" s="1379" t="s">
        <v>237</v>
      </c>
      <c r="C54" s="1379" t="s">
        <v>238</v>
      </c>
      <c r="D54" s="1378"/>
      <c r="E54" s="2294"/>
      <c r="F54" s="2294"/>
      <c r="G54" s="2293"/>
      <c r="H54" s="1378"/>
      <c r="I54" s="1378"/>
      <c r="J54" s="1378"/>
      <c r="K54" s="1378"/>
      <c r="L54" s="1381"/>
      <c r="M54" s="1382"/>
      <c r="N54" s="1382"/>
      <c r="O54" s="355"/>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5">
      <c r="A55" s="1379" t="s">
        <v>236</v>
      </c>
      <c r="B55" s="1379" t="s">
        <v>237</v>
      </c>
      <c r="C55" s="1378"/>
      <c r="D55" s="1378"/>
      <c r="E55" s="2294"/>
      <c r="F55" s="2293"/>
      <c r="G55" s="1378"/>
      <c r="H55" s="1378"/>
      <c r="I55" s="1378"/>
      <c r="J55" s="1378"/>
      <c r="K55" s="1378"/>
      <c r="L55" s="1381"/>
      <c r="M55" s="1383"/>
      <c r="N55" s="1383"/>
      <c r="O55" s="35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5">
      <c r="A56" s="1379" t="s">
        <v>236</v>
      </c>
      <c r="B56" s="1379"/>
      <c r="C56" s="1379"/>
      <c r="D56" s="1379"/>
      <c r="E56" s="2293"/>
      <c r="F56" s="1379"/>
      <c r="G56" s="1379"/>
      <c r="H56" s="1379"/>
      <c r="I56" s="1379"/>
      <c r="J56" s="1379"/>
      <c r="K56" s="1379"/>
      <c r="L56" s="1385"/>
      <c r="M56" s="1383"/>
      <c r="N56" s="1383"/>
      <c r="O56" s="355"/>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5">
      <c r="A57" s="1378"/>
      <c r="B57" s="1378"/>
      <c r="C57" s="1378"/>
      <c r="D57" s="1378"/>
      <c r="E57" s="1379"/>
      <c r="F57" s="1378"/>
      <c r="G57" s="1378"/>
      <c r="H57" s="1378"/>
      <c r="I57" s="1378"/>
      <c r="J57" s="1378"/>
      <c r="K57" s="1378"/>
      <c r="L57" s="1381"/>
      <c r="M57" s="1383"/>
      <c r="N57" s="1383"/>
      <c r="O57" s="35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25">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5">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0F39D-9EA8-AF4B-B2E8-0.1646FFD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427</v>
      </c>
      <c r="M6" s="1639"/>
      <c r="P6" s="2261">
        <v>1</v>
      </c>
      <c r="Q6" s="1958"/>
      <c r="R6" s="360"/>
      <c r="S6" s="1962">
        <f>$I6</f>
      </c>
      <c r="T6" s="289" t="s">
        <v>428</v>
      </c>
      <c r="U6" s="304"/>
      <c r="V6" s="2249"/>
      <c r="W6" s="2250"/>
      <c r="X6" s="2250"/>
      <c r="Y6" s="2250"/>
      <c r="Z6" s="2250"/>
      <c r="AA6" s="2250"/>
      <c r="AB6" s="2250"/>
      <c r="AC6" s="2251"/>
      <c r="AD6" s="2249"/>
      <c r="AE6" s="2250"/>
      <c r="AF6" s="2250"/>
      <c r="AG6" s="2250"/>
      <c r="AH6" s="2250"/>
      <c r="AI6" s="2250"/>
      <c r="AJ6" s="2250"/>
      <c r="AK6" s="2250"/>
      <c r="AL6" s="2251"/>
      <c r="AM6" s="1262" t="s">
        <v>429</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430</v>
      </c>
      <c r="M7" s="1639"/>
      <c r="N7" s="1635"/>
      <c r="P7" s="2261"/>
      <c r="Q7" s="2261">
        <v>1</v>
      </c>
      <c r="R7" s="361"/>
      <c r="S7" s="1962">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433</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434</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435</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436</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437</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438</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439</v>
      </c>
      <c r="P22" s="1366"/>
      <c r="Q22" s="1375"/>
      <c r="R22" s="1375"/>
      <c r="S22" s="733"/>
      <c r="T22" s="1370" t="s">
        <v>440</v>
      </c>
      <c r="AA22" s="599" t="s">
        <v>441</v>
      </c>
      <c r="AC22" s="599" t="s">
        <v>442</v>
      </c>
      <c r="AD22" s="1370" t="s">
        <v>440</v>
      </c>
      <c r="AI22" s="599" t="s">
        <v>443</v>
      </c>
      <c r="AK22" s="599" t="s">
        <v>442</v>
      </c>
      <c r="AN22" s="1640"/>
      <c r="AO22" s="1640"/>
      <c r="AP22" s="1640"/>
      <c r="AQ22" s="1640"/>
      <c r="AR22" s="1640"/>
      <c r="AS22" s="1370">
        <v>0</v>
      </c>
    </row>
    <row customHeight="1" ht="14.25" hidden="1">
      <c r="O23" s="1314"/>
      <c r="AS23" s="1635">
        <v>0</v>
      </c>
    </row>
    <row customHeight="1" ht="14.25" hidden="1">
      <c r="O24" s="1314"/>
      <c r="AS24" s="1635">
        <v>0</v>
      </c>
    </row>
    <row customHeight="1" ht="15">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444</v>
      </c>
      <c r="T30" s="2254"/>
      <c r="U30" s="1376"/>
      <c r="V30" s="2268" t="str">
        <f>IF(TITLE_DATE_PR_CHANGE="",IF(TITLE_DATE_PR="","",TITLE_DATE_PR),TITLE_DATE_PR_CHANGE)</f>
        <v>45770</v>
      </c>
      <c r="W30" s="2268"/>
      <c r="X30" s="2268"/>
      <c r="Y30" s="2268"/>
      <c r="Z30" s="2268"/>
      <c r="AA30" s="2268"/>
      <c r="AB30" s="2268"/>
      <c r="AC30" s="1639"/>
      <c r="AD30" s="2268" t="str">
        <f>IF(TITLE_DATE_PR_CHANGE="",IF(TITLE_DATE_PR="","",TITLE_DATE_PR),TITLE_DATE_PR_CHANGE)</f>
        <v>45770</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445</v>
      </c>
      <c r="T31" s="2254"/>
      <c r="U31" s="1376"/>
      <c r="V31" s="2255" t="str">
        <f>IF(TITLE_NUMBER_PR_CHANGE="",IF(TITLE_NUMBER_PR="","",TITLE_NUMBER_PR),TITLE_NUMBER_PR_CHANGE)</f>
        <v>08-23/674,08-23/675,08-23/676</v>
      </c>
      <c r="W31" s="2255"/>
      <c r="X31" s="2255"/>
      <c r="Y31" s="2255"/>
      <c r="Z31" s="2255"/>
      <c r="AA31" s="2255"/>
      <c r="AB31" s="2255"/>
      <c r="AC31" s="1639"/>
      <c r="AD31" s="2255" t="str">
        <f>IF(TITLE_NUMBER_PR_CHANGE="",IF(TITLE_NUMBER_PR="","",TITLE_NUMBER_PR),TITLE_NUMBER_PR_CHANGE)</f>
        <v>08-23/674,08-23/675,08-23/676</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446</v>
      </c>
      <c r="T34" s="2254"/>
      <c r="U34" s="1376"/>
      <c r="V34" s="2268" t="str">
        <f>IF(TITLE_DATE_PR_CHANGE="",IF(TITLE_DATE_PR="","",TITLE_DATE_PR),TITLE_DATE_PR_CHANGE)</f>
        <v>45770</v>
      </c>
      <c r="W34" s="2268"/>
      <c r="X34" s="2268"/>
      <c r="Y34" s="2268"/>
      <c r="Z34" s="2268"/>
      <c r="AA34" s="2268"/>
      <c r="AB34" s="2268"/>
      <c r="AC34" s="1639"/>
      <c r="AD34" s="2268" t="str">
        <f>IF(TITLE_DATE_PR_CHANGE="",IF(TITLE_DATE_PR="","",TITLE_DATE_PR),TITLE_DATE_PR_CHANGE)</f>
        <v>45770</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447</v>
      </c>
      <c r="T35" s="2254"/>
      <c r="U35" s="1376"/>
      <c r="V35" s="2255" t="str">
        <f>IF(TITLE_NUMBER_PR_CHANGE="",IF(TITLE_NUMBER_PR="","",TITLE_NUMBER_PR),TITLE_NUMBER_PR_CHANGE)</f>
        <v>08-23/674,08-23/675,08-23/676</v>
      </c>
      <c r="W35" s="2255"/>
      <c r="X35" s="2255"/>
      <c r="Y35" s="2255"/>
      <c r="Z35" s="2255"/>
      <c r="AA35" s="2255"/>
      <c r="AB35" s="2255"/>
      <c r="AC35" s="1639"/>
      <c r="AD35" s="2255" t="str">
        <f>IF(TITLE_NUMBER_PR_CHANGE="",IF(TITLE_NUMBER_PR="","",TITLE_NUMBER_PR),TITLE_NUMBER_PR_CHANGE)</f>
        <v>08-23/674,08-23/675,08-23/676</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448</v>
      </c>
      <c r="AD36" s="1639"/>
      <c r="AE36" s="1639"/>
      <c r="AF36" s="1639"/>
      <c r="AG36" s="1639"/>
      <c r="AH36" s="1639"/>
      <c r="AI36" s="1639"/>
      <c r="AJ36" s="1639"/>
      <c r="AK36" s="1646" t="s">
        <v>448</v>
      </c>
      <c r="AN36" s="372"/>
      <c r="AO36" s="372"/>
      <c r="AP36" s="372"/>
      <c r="AQ36" s="372"/>
      <c r="AR36" s="372"/>
      <c r="AS36" s="422">
        <v>0</v>
      </c>
    </row>
    <row customHeight="1" ht="15">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635">
        <v>14</v>
      </c>
    </row>
    <row customHeight="1" ht="15">
      <c r="Q39" s="380"/>
      <c r="R39" s="380"/>
      <c r="S39" s="2277" t="s">
        <v>88</v>
      </c>
      <c r="T39" s="2213" t="s">
        <v>449</v>
      </c>
      <c r="U39" s="341"/>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635">
        <v>14</v>
      </c>
    </row>
    <row customHeight="1" ht="36">
      <c r="Q40" s="380"/>
      <c r="R40" s="380"/>
      <c r="S40" s="2277"/>
      <c r="T40" s="2213"/>
      <c r="U40" s="1035"/>
      <c r="V40" s="2264" t="s">
        <v>454</v>
      </c>
      <c r="W40" s="2287" t="s">
        <v>455</v>
      </c>
      <c r="X40" s="2266" t="s">
        <v>456</v>
      </c>
      <c r="Y40" s="2267"/>
      <c r="Z40" s="2266" t="s">
        <v>469</v>
      </c>
      <c r="AA40" s="2273"/>
      <c r="AB40" s="2267"/>
      <c r="AC40" s="2282"/>
      <c r="AD40" s="2264" t="s">
        <v>454</v>
      </c>
      <c r="AE40" s="2287" t="s">
        <v>455</v>
      </c>
      <c r="AF40" s="2266" t="s">
        <v>456</v>
      </c>
      <c r="AG40" s="2267"/>
      <c r="AH40" s="2266" t="s">
        <v>457</v>
      </c>
      <c r="AI40" s="2273"/>
      <c r="AJ40" s="2267"/>
      <c r="AK40" s="2282"/>
      <c r="AL40" s="2285"/>
      <c r="AM40" s="2131"/>
      <c r="AS40" s="1635">
        <v>34</v>
      </c>
    </row>
    <row customHeight="1" ht="36">
      <c r="A41" s="1270"/>
      <c r="B41" s="1270" t="s">
        <v>144</v>
      </c>
      <c r="C41" s="1270" t="s">
        <v>145</v>
      </c>
      <c r="D41" s="1270" t="s">
        <v>146</v>
      </c>
      <c r="E41" s="1314" t="s">
        <v>458</v>
      </c>
      <c r="F41" s="1314" t="s">
        <v>459</v>
      </c>
      <c r="G41" s="1314" t="s">
        <v>460</v>
      </c>
      <c r="H41" s="1314" t="s">
        <v>461</v>
      </c>
      <c r="I41" s="1314" t="s">
        <v>462</v>
      </c>
      <c r="J41" s="1314" t="s">
        <v>463</v>
      </c>
      <c r="K41" s="1314" t="s">
        <v>464</v>
      </c>
      <c r="L41" s="1314" t="s">
        <v>439</v>
      </c>
      <c r="Q41" s="380"/>
      <c r="R41" s="380"/>
      <c r="S41" s="2277"/>
      <c r="T41" s="2213"/>
      <c r="U41" s="306"/>
      <c r="V41" s="2265"/>
      <c r="W41" s="2288"/>
      <c r="X41" s="1942" t="s">
        <v>465</v>
      </c>
      <c r="Y41" s="1942" t="s">
        <v>466</v>
      </c>
      <c r="Z41" s="1942" t="s">
        <v>467</v>
      </c>
      <c r="AA41" s="2274" t="s">
        <v>468</v>
      </c>
      <c r="AB41" s="2275"/>
      <c r="AC41" s="2283"/>
      <c r="AD41" s="2265"/>
      <c r="AE41" s="2288"/>
      <c r="AF41" s="1942" t="s">
        <v>465</v>
      </c>
      <c r="AG41" s="1942" t="s">
        <v>466</v>
      </c>
      <c r="AH41" s="1942" t="s">
        <v>467</v>
      </c>
      <c r="AI41" s="2274" t="s">
        <v>468</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1.75">
      <c r="A43" s="1271" t="s">
        <v>236</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1.75">
      <c r="A44" s="1271" t="s">
        <v>236</v>
      </c>
      <c r="B44" s="1271" t="s">
        <v>237</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1628"/>
      <c r="AP44" s="1628" t="str">
        <f>IF(T44="","",T44)</f>
        <v>Территория действия тарифа</v>
      </c>
      <c r="AQ44" s="1628"/>
      <c r="AR44" s="1628"/>
      <c r="AS44" s="1635">
        <v>21</v>
      </c>
    </row>
    <row customHeight="1" ht="24">
      <c r="A45" s="1271" t="s">
        <v>236</v>
      </c>
      <c r="B45" s="1271" t="s">
        <v>237</v>
      </c>
      <c r="C45" s="1271" t="s">
        <v>238</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1628"/>
      <c r="AP45" s="1628" t="str">
        <f>IF(T45="","",T45)</f>
        <v>Наименование системы теплоснабжения </v>
      </c>
      <c r="AQ45" s="1628"/>
      <c r="AR45" s="1628"/>
      <c r="AS45" s="1635">
        <v>23</v>
      </c>
    </row>
    <row customHeight="1" ht="21.75">
      <c r="A46" s="1271" t="s">
        <v>236</v>
      </c>
      <c r="B46" s="1271" t="s">
        <v>237</v>
      </c>
      <c r="C46" s="1271" t="s">
        <v>238</v>
      </c>
      <c r="D46" s="1271" t="s">
        <v>239</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1628"/>
      <c r="AP46" s="1628" t="str">
        <f>IF(T46="","",T46)</f>
        <v>Источник тепловой энергии  </v>
      </c>
      <c r="AQ46" s="1628"/>
      <c r="AR46" s="1628"/>
      <c r="AS46" s="1635">
        <v>21</v>
      </c>
    </row>
    <row customHeight="1" ht="49.5">
      <c r="A47" s="1271" t="s">
        <v>236</v>
      </c>
      <c r="B47" s="1271" t="s">
        <v>237</v>
      </c>
      <c r="C47" s="1271" t="s">
        <v>238</v>
      </c>
      <c r="D47" s="1271" t="s">
        <v>239</v>
      </c>
      <c r="E47" s="2294"/>
      <c r="F47" s="2294"/>
      <c r="G47" s="2294"/>
      <c r="H47" s="2294"/>
      <c r="I47" s="2131" t="str">
        <f>S46&amp;".1"</f>
        <v>....1</v>
      </c>
      <c r="J47" s="1271"/>
      <c r="K47" s="1271"/>
      <c r="L47" s="1314" t="s">
        <v>427</v>
      </c>
      <c r="P47" s="2261">
        <v>1</v>
      </c>
      <c r="Q47" s="1958"/>
      <c r="R47" s="360"/>
      <c r="S47" s="1962" t="str">
        <f>$I47</f>
        <v>....1</v>
      </c>
      <c r="T47" s="289" t="s">
        <v>428</v>
      </c>
      <c r="U47" s="304"/>
      <c r="V47" s="2249"/>
      <c r="W47" s="2250"/>
      <c r="X47" s="2250"/>
      <c r="Y47" s="2250"/>
      <c r="Z47" s="2250"/>
      <c r="AA47" s="2250"/>
      <c r="AB47" s="2250"/>
      <c r="AC47" s="2251"/>
      <c r="AD47" s="2249"/>
      <c r="AE47" s="2250"/>
      <c r="AF47" s="2250"/>
      <c r="AG47" s="2250"/>
      <c r="AH47" s="2250"/>
      <c r="AI47" s="2250"/>
      <c r="AJ47" s="2250"/>
      <c r="AK47" s="2250"/>
      <c r="AL47" s="2251"/>
      <c r="AM47" s="1262" t="s">
        <v>429</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1.75">
      <c r="A48" s="1271" t="s">
        <v>236</v>
      </c>
      <c r="B48" s="1271" t="s">
        <v>237</v>
      </c>
      <c r="C48" s="1271" t="s">
        <v>238</v>
      </c>
      <c r="D48" s="1271" t="s">
        <v>239</v>
      </c>
      <c r="E48" s="2294"/>
      <c r="F48" s="2294"/>
      <c r="G48" s="2294"/>
      <c r="H48" s="2294"/>
      <c r="I48" s="2105"/>
      <c r="J48" s="2131" t="str">
        <f>I47&amp;".1"</f>
        <v>....1.1</v>
      </c>
      <c r="K48" s="1271"/>
      <c r="L48" s="1314" t="s">
        <v>430</v>
      </c>
      <c r="P48" s="2261"/>
      <c r="Q48" s="2261">
        <v>1</v>
      </c>
      <c r="R48" s="361"/>
      <c r="S48" s="1962" t="str">
        <f>$J48</f>
        <v>....1.1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1628"/>
      <c r="AP48" s="1628" t="str">
        <f>IF(T48="","",T48)</f>
        <v>Группа потребителей</v>
      </c>
      <c r="AQ48" s="1628"/>
      <c r="AR48" s="1628"/>
      <c r="AS48" s="1635">
        <v>21</v>
      </c>
    </row>
    <row customHeight="1" ht="21.75">
      <c r="A49" s="1271" t="s">
        <v>236</v>
      </c>
      <c r="B49" s="1271" t="s">
        <v>237</v>
      </c>
      <c r="C49" s="1271" t="s">
        <v>238</v>
      </c>
      <c r="D49" s="1271" t="s">
        <v>239</v>
      </c>
      <c r="E49" s="2294"/>
      <c r="F49" s="2294"/>
      <c r="G49" s="2294"/>
      <c r="H49" s="2294"/>
      <c r="I49" s="2105"/>
      <c r="J49" s="2105"/>
      <c r="K49" s="2131" t="str">
        <f>J48&amp;".1"</f>
        <v>....1.1.1</v>
      </c>
      <c r="L49" s="1314" t="s">
        <v>433</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434</v>
      </c>
      <c r="AN49" s="1640">
        <f>STRCHECKDATE(V50:AL50)</f>
      </c>
      <c r="AO49" s="1628"/>
      <c r="AP49" s="1628" t="str">
        <f>IF(T49="","",T49)</f>
        <v/>
      </c>
      <c r="AQ49" s="1628"/>
      <c r="AR49" s="1628"/>
      <c r="AS49" s="1635">
        <v>21</v>
      </c>
    </row>
    <row customHeight="1" ht="0.75">
      <c r="A50" s="1271" t="s">
        <v>236</v>
      </c>
      <c r="B50" s="1271" t="s">
        <v>237</v>
      </c>
      <c r="C50" s="1271" t="s">
        <v>238</v>
      </c>
      <c r="D50" s="1271" t="s">
        <v>239</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25">
      <c r="A51" s="1271" t="s">
        <v>236</v>
      </c>
      <c r="B51" s="1271" t="s">
        <v>237</v>
      </c>
      <c r="C51" s="1271" t="s">
        <v>238</v>
      </c>
      <c r="D51" s="1271" t="s">
        <v>239</v>
      </c>
      <c r="E51" s="2294"/>
      <c r="F51" s="2294"/>
      <c r="G51" s="2294"/>
      <c r="H51" s="2294"/>
      <c r="I51" s="2105"/>
      <c r="J51" s="2131"/>
      <c r="K51" s="1271"/>
      <c r="L51" s="1314"/>
      <c r="P51" s="2261"/>
      <c r="Q51" s="2261"/>
      <c r="R51" s="360"/>
      <c r="S51" s="1282"/>
      <c r="T51" s="292" t="s">
        <v>435</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25">
      <c r="A52" s="1271" t="s">
        <v>236</v>
      </c>
      <c r="B52" s="1271" t="s">
        <v>237</v>
      </c>
      <c r="C52" s="1271" t="s">
        <v>238</v>
      </c>
      <c r="D52" s="1271" t="s">
        <v>239</v>
      </c>
      <c r="E52" s="2294"/>
      <c r="F52" s="2294"/>
      <c r="G52" s="2294"/>
      <c r="H52" s="2294"/>
      <c r="I52" s="2131"/>
      <c r="J52" s="1271"/>
      <c r="K52" s="1271"/>
      <c r="L52" s="1314"/>
      <c r="P52" s="2261"/>
      <c r="Q52" s="1958"/>
      <c r="R52" s="360"/>
      <c r="S52" s="1282"/>
      <c r="T52" s="291" t="s">
        <v>436</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5">
      <c r="A53" s="1271" t="s">
        <v>236</v>
      </c>
      <c r="B53" s="1271" t="s">
        <v>237</v>
      </c>
      <c r="C53" s="1271" t="s">
        <v>238</v>
      </c>
      <c r="D53" s="1271" t="s">
        <v>239</v>
      </c>
      <c r="E53" s="2294"/>
      <c r="F53" s="2294"/>
      <c r="G53" s="2294"/>
      <c r="H53" s="2293"/>
      <c r="I53" s="1271"/>
      <c r="J53" s="1271"/>
      <c r="K53" s="1271"/>
      <c r="L53" s="1314"/>
      <c r="M53" s="1614"/>
      <c r="N53" s="1614"/>
      <c r="O53" s="1639"/>
      <c r="P53" s="364"/>
      <c r="Q53" s="379"/>
      <c r="R53" s="359"/>
      <c r="S53" s="1282"/>
      <c r="T53" s="369" t="s">
        <v>437</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0.75">
      <c r="A54" s="1271" t="s">
        <v>236</v>
      </c>
      <c r="B54" s="1271" t="s">
        <v>237</v>
      </c>
      <c r="C54" s="1271" t="s">
        <v>238</v>
      </c>
      <c r="D54" s="1978"/>
      <c r="E54" s="2294"/>
      <c r="F54" s="2294"/>
      <c r="G54" s="2293"/>
      <c r="H54" s="1978"/>
      <c r="I54" s="1978"/>
      <c r="J54" s="1978"/>
      <c r="K54" s="1978"/>
      <c r="L54" s="1384"/>
      <c r="M54" s="1614"/>
      <c r="N54" s="1614"/>
      <c r="O54" s="163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0.75">
      <c r="A55" s="1271" t="s">
        <v>236</v>
      </c>
      <c r="B55" s="1271" t="s">
        <v>237</v>
      </c>
      <c r="C55" s="1978"/>
      <c r="D55" s="1978"/>
      <c r="E55" s="2294"/>
      <c r="F55" s="2293"/>
      <c r="G55" s="1978"/>
      <c r="H55" s="1978"/>
      <c r="I55" s="1978"/>
      <c r="J55" s="1978"/>
      <c r="K55" s="1978"/>
      <c r="L55" s="1384"/>
      <c r="M55" s="1979"/>
      <c r="N55" s="1979"/>
      <c r="O55" s="1639"/>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0.75">
      <c r="A56" s="1271" t="s">
        <v>236</v>
      </c>
      <c r="B56" s="1271"/>
      <c r="C56" s="1271"/>
      <c r="D56" s="1271"/>
      <c r="E56" s="2293"/>
      <c r="F56" s="1271"/>
      <c r="G56" s="1271"/>
      <c r="H56" s="1271"/>
      <c r="I56" s="1271"/>
      <c r="J56" s="1271"/>
      <c r="K56" s="1271"/>
      <c r="L56" s="1314"/>
      <c r="M56" s="1979"/>
      <c r="N56" s="1979"/>
      <c r="O56" s="1639"/>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0.75">
      <c r="A57" s="1978"/>
      <c r="B57" s="1978"/>
      <c r="C57" s="1978"/>
      <c r="D57" s="1978"/>
      <c r="E57" s="1271"/>
      <c r="F57" s="1978"/>
      <c r="G57" s="1978"/>
      <c r="H57" s="1978"/>
      <c r="I57" s="1978"/>
      <c r="J57" s="1978"/>
      <c r="K57" s="1978"/>
      <c r="L57" s="1384"/>
      <c r="M57" s="1979"/>
      <c r="N57" s="1979"/>
      <c r="O57" s="1639"/>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25">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5">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75A73-8317-357F-2C1F-0.BC0878C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427</v>
      </c>
      <c r="M6" s="541"/>
      <c r="P6" s="2261">
        <v>1</v>
      </c>
      <c r="Q6" s="1335"/>
      <c r="R6" s="360"/>
      <c r="S6" s="1340">
        <f>$I6</f>
      </c>
      <c r="T6" s="289" t="s">
        <v>428</v>
      </c>
      <c r="U6" s="304"/>
      <c r="V6" s="2249"/>
      <c r="W6" s="2250"/>
      <c r="X6" s="2250"/>
      <c r="Y6" s="2250"/>
      <c r="Z6" s="2250"/>
      <c r="AA6" s="2250"/>
      <c r="AB6" s="2250"/>
      <c r="AC6" s="2251"/>
      <c r="AD6" s="2249"/>
      <c r="AE6" s="2250"/>
      <c r="AF6" s="2250"/>
      <c r="AG6" s="2250"/>
      <c r="AH6" s="2250"/>
      <c r="AI6" s="2250"/>
      <c r="AJ6" s="2250"/>
      <c r="AK6" s="2250"/>
      <c r="AL6" s="2251"/>
      <c r="AM6" s="1262" t="s">
        <v>429</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430</v>
      </c>
      <c r="M7" s="541"/>
      <c r="N7" s="1370"/>
      <c r="P7" s="2261"/>
      <c r="Q7" s="2261">
        <v>1</v>
      </c>
      <c r="R7" s="361"/>
      <c r="S7" s="1340">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433</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434</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435</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436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437</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438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439</v>
      </c>
      <c r="P22" s="1366"/>
      <c r="Q22" s="1375"/>
      <c r="R22" s="1375"/>
      <c r="S22" s="733"/>
      <c r="T22" s="1164" t="s">
        <v>440</v>
      </c>
      <c r="AA22" s="190" t="s">
        <v>441</v>
      </c>
      <c r="AC22" s="190" t="s">
        <v>442</v>
      </c>
      <c r="AD22" s="1164" t="s">
        <v>440</v>
      </c>
      <c r="AI22" s="190" t="s">
        <v>443</v>
      </c>
      <c r="AK22" s="190" t="s">
        <v>442</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330"/>
      <c r="AM34" s="284"/>
      <c r="AN34" s="372"/>
      <c r="AO34" s="372"/>
      <c r="AP34" s="372"/>
      <c r="AQ34" s="372"/>
      <c r="AR34" s="372"/>
      <c r="AS34" s="422">
        <v>0</v>
      </c>
    </row>
    <row s="1857" customFormat="1" customHeight="1" ht="18.7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448</v>
      </c>
      <c r="AD36" s="330"/>
      <c r="AE36" s="330"/>
      <c r="AF36" s="330"/>
      <c r="AG36" s="330"/>
      <c r="AH36" s="330"/>
      <c r="AI36" s="330"/>
      <c r="AJ36" s="330"/>
      <c r="AK36" s="282" t="s">
        <v>448</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159">
        <v>14</v>
      </c>
    </row>
    <row customHeight="1" ht="15">
      <c r="Q39" s="380"/>
      <c r="R39" s="380"/>
      <c r="S39" s="2277" t="s">
        <v>88</v>
      </c>
      <c r="T39" s="2213" t="s">
        <v>449</v>
      </c>
      <c r="U39" s="305"/>
      <c r="V39" s="2278" t="s">
        <v>450</v>
      </c>
      <c r="W39" s="2279"/>
      <c r="X39" s="2295"/>
      <c r="Y39" s="2295"/>
      <c r="Z39" s="2279"/>
      <c r="AA39" s="2279"/>
      <c r="AB39" s="2280"/>
      <c r="AC39" s="2281" t="s">
        <v>451</v>
      </c>
      <c r="AD39" s="2278" t="s">
        <v>450</v>
      </c>
      <c r="AE39" s="2279"/>
      <c r="AF39" s="2295"/>
      <c r="AG39" s="2295"/>
      <c r="AH39" s="2279"/>
      <c r="AI39" s="2279"/>
      <c r="AJ39" s="2280"/>
      <c r="AK39" s="2281" t="s">
        <v>452</v>
      </c>
      <c r="AL39" s="2284" t="s">
        <v>453</v>
      </c>
      <c r="AM39" s="2131"/>
      <c r="AS39" s="1159">
        <v>14</v>
      </c>
    </row>
    <row customHeight="1" ht="24">
      <c r="Q40" s="380"/>
      <c r="R40" s="380"/>
      <c r="S40" s="2277"/>
      <c r="T40" s="2213"/>
      <c r="U40" s="1035"/>
      <c r="V40" s="2296" t="s">
        <v>454</v>
      </c>
      <c r="W40" s="2298" t="s">
        <v>455</v>
      </c>
      <c r="X40" s="1380" t="s">
        <v>456</v>
      </c>
      <c r="Y40" s="1380"/>
      <c r="Z40" s="2273" t="s">
        <v>457</v>
      </c>
      <c r="AA40" s="2273"/>
      <c r="AB40" s="2267"/>
      <c r="AC40" s="2282"/>
      <c r="AD40" s="2296" t="s">
        <v>454</v>
      </c>
      <c r="AE40" s="2298" t="s">
        <v>455</v>
      </c>
      <c r="AF40" s="1380" t="s">
        <v>456</v>
      </c>
      <c r="AG40" s="1380"/>
      <c r="AH40" s="2273" t="s">
        <v>457</v>
      </c>
      <c r="AI40" s="2273"/>
      <c r="AJ40" s="2267"/>
      <c r="AK40" s="2282"/>
      <c r="AL40" s="2285"/>
      <c r="AM40" s="2131"/>
      <c r="AS40" s="1159">
        <v>23</v>
      </c>
    </row>
    <row s="1270" customFormat="1" customHeight="1" ht="24">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M41" s="1366"/>
      <c r="N41" s="1366"/>
      <c r="O41" s="1366"/>
      <c r="P41" s="1332"/>
      <c r="Q41" s="380"/>
      <c r="R41" s="380"/>
      <c r="S41" s="2277"/>
      <c r="T41" s="2213"/>
      <c r="U41" s="306"/>
      <c r="V41" s="2297"/>
      <c r="W41" s="2299"/>
      <c r="X41" s="1377" t="s">
        <v>465</v>
      </c>
      <c r="Y41" s="1377" t="s">
        <v>466</v>
      </c>
      <c r="Z41" s="1338" t="s">
        <v>467</v>
      </c>
      <c r="AA41" s="2274" t="s">
        <v>468</v>
      </c>
      <c r="AB41" s="2275"/>
      <c r="AC41" s="2283"/>
      <c r="AD41" s="2297"/>
      <c r="AE41" s="2299"/>
      <c r="AF41" s="1377" t="s">
        <v>465</v>
      </c>
      <c r="AG41" s="1377" t="s">
        <v>466</v>
      </c>
      <c r="AH41" s="1338" t="s">
        <v>467</v>
      </c>
      <c r="AI41" s="2274" t="s">
        <v>468</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218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1.75">
      <c r="A44" s="1367" t="s">
        <v>218</v>
      </c>
      <c r="B44" s="1367" t="s">
        <v>219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504"/>
      <c r="AP44" s="504" t="str">
        <f>IF(T44="","",T44)</f>
        <v>Территория действия тарифа</v>
      </c>
      <c r="AQ44" s="504"/>
      <c r="AR44" s="504"/>
      <c r="AS44" s="1159">
        <v>21</v>
      </c>
    </row>
    <row customHeight="1" ht="24">
      <c r="A45" s="1367" t="s">
        <v>218</v>
      </c>
      <c r="B45" s="1367" t="s">
        <v>219</v>
      </c>
      <c r="C45" s="1367" t="s">
        <v>220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504"/>
      <c r="AP45" s="504" t="str">
        <f>IF(T45="","",T45)</f>
        <v>Наименование системы теплоснабжения </v>
      </c>
      <c r="AQ45" s="504"/>
      <c r="AR45" s="504"/>
      <c r="AS45" s="1159">
        <v>23</v>
      </c>
    </row>
    <row customHeight="1" ht="21.75">
      <c r="A46" s="1367" t="s">
        <v>218</v>
      </c>
      <c r="B46" s="1367" t="s">
        <v>219</v>
      </c>
      <c r="C46" s="1367" t="s">
        <v>220</v>
      </c>
      <c r="D46" s="1367" t="s">
        <v>221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504"/>
      <c r="AP46" s="504" t="str">
        <f>IF(T46="","",T46)</f>
        <v>Источник тепловой энергии  </v>
      </c>
      <c r="AQ46" s="504"/>
      <c r="AR46" s="504"/>
      <c r="AS46" s="1159">
        <v>21</v>
      </c>
    </row>
    <row customHeight="1" ht="49.5">
      <c r="A47" s="1367" t="s">
        <v>218</v>
      </c>
      <c r="B47" s="1367" t="s">
        <v>219</v>
      </c>
      <c r="C47" s="1367" t="s">
        <v>220</v>
      </c>
      <c r="D47" s="1367" t="s">
        <v>221</v>
      </c>
      <c r="E47" s="2263"/>
      <c r="F47" s="2263"/>
      <c r="G47" s="2263"/>
      <c r="H47" s="2263"/>
      <c r="I47" s="2260" t="str">
        <f>S46&amp;".1"</f>
        <v>....1</v>
      </c>
      <c r="J47" s="1367"/>
      <c r="K47" s="1367"/>
      <c r="L47" s="1368" t="s">
        <v>427</v>
      </c>
      <c r="P47" s="2261">
        <v>1</v>
      </c>
      <c r="Q47" s="1335"/>
      <c r="R47" s="360"/>
      <c r="S47" s="1340" t="str">
        <f>$I47</f>
        <v>....1</v>
      </c>
      <c r="T47" s="289" t="s">
        <v>428</v>
      </c>
      <c r="U47" s="304"/>
      <c r="V47" s="2249"/>
      <c r="W47" s="2250"/>
      <c r="X47" s="2250"/>
      <c r="Y47" s="2250"/>
      <c r="Z47" s="2250"/>
      <c r="AA47" s="2250"/>
      <c r="AB47" s="2250"/>
      <c r="AC47" s="2251"/>
      <c r="AD47" s="2249"/>
      <c r="AE47" s="2250"/>
      <c r="AF47" s="2250"/>
      <c r="AG47" s="2250"/>
      <c r="AH47" s="2250"/>
      <c r="AI47" s="2250"/>
      <c r="AJ47" s="2250"/>
      <c r="AK47" s="2250"/>
      <c r="AL47" s="2251"/>
      <c r="AM47" s="1262" t="s">
        <v>429</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1.75">
      <c r="A48" s="1367" t="s">
        <v>218</v>
      </c>
      <c r="B48" s="1367" t="s">
        <v>219</v>
      </c>
      <c r="C48" s="1367" t="s">
        <v>220</v>
      </c>
      <c r="D48" s="1367" t="s">
        <v>221</v>
      </c>
      <c r="E48" s="2263"/>
      <c r="F48" s="2263"/>
      <c r="G48" s="2263"/>
      <c r="H48" s="2263"/>
      <c r="I48" s="2290"/>
      <c r="J48" s="2260" t="str">
        <f>I47&amp;".1"</f>
        <v>....1.1</v>
      </c>
      <c r="K48" s="1367"/>
      <c r="L48" s="1368" t="s">
        <v>430</v>
      </c>
      <c r="P48" s="2261"/>
      <c r="Q48" s="2261">
        <v>1</v>
      </c>
      <c r="R48" s="361"/>
      <c r="S48" s="1340" t="str">
        <f>$J48</f>
        <v>....1.1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504"/>
      <c r="AP48" s="504" t="str">
        <f>IF(T48="","",T48)</f>
        <v>Группа потребителей</v>
      </c>
      <c r="AQ48" s="504"/>
      <c r="AR48" s="504"/>
      <c r="AS48" s="1159">
        <v>21</v>
      </c>
    </row>
    <row customHeight="1" ht="21.75">
      <c r="A49" s="1367" t="s">
        <v>218</v>
      </c>
      <c r="B49" s="1367" t="s">
        <v>219</v>
      </c>
      <c r="C49" s="1367" t="s">
        <v>220</v>
      </c>
      <c r="D49" s="1367" t="s">
        <v>221</v>
      </c>
      <c r="E49" s="2263"/>
      <c r="F49" s="2263"/>
      <c r="G49" s="2263"/>
      <c r="H49" s="2263"/>
      <c r="I49" s="2290"/>
      <c r="J49" s="2290"/>
      <c r="K49" s="2260" t="str">
        <f>J48&amp;".1"</f>
        <v>....1.1.1</v>
      </c>
      <c r="L49" s="1368" t="s">
        <v>433</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434</v>
      </c>
      <c r="AN49" s="515">
        <f>STRCHECKDATE(V50:AL50)</f>
      </c>
      <c r="AO49" s="504"/>
      <c r="AP49" s="504" t="str">
        <f>IF(T49="","",T49)</f>
        <v/>
      </c>
      <c r="AQ49" s="504"/>
      <c r="AR49" s="504"/>
      <c r="AS49" s="1159">
        <v>21</v>
      </c>
    </row>
    <row customHeight="1" ht="0.75">
      <c r="A50" s="1367" t="s">
        <v>218</v>
      </c>
      <c r="B50" s="1367" t="s">
        <v>219</v>
      </c>
      <c r="C50" s="1367" t="s">
        <v>220</v>
      </c>
      <c r="D50" s="1367" t="s">
        <v>221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218</v>
      </c>
      <c r="B51" s="1367" t="s">
        <v>219</v>
      </c>
      <c r="C51" s="1367" t="s">
        <v>220</v>
      </c>
      <c r="D51" s="1367" t="s">
        <v>221</v>
      </c>
      <c r="E51" s="2263"/>
      <c r="F51" s="2263"/>
      <c r="G51" s="2263"/>
      <c r="H51" s="2263"/>
      <c r="I51" s="2290"/>
      <c r="J51" s="2260"/>
      <c r="K51" s="1367"/>
      <c r="L51" s="1368"/>
      <c r="P51" s="2261"/>
      <c r="Q51" s="2261"/>
      <c r="R51" s="360"/>
      <c r="S51" s="1282"/>
      <c r="T51" s="292" t="s">
        <v>435</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218</v>
      </c>
      <c r="B52" s="1367" t="s">
        <v>219</v>
      </c>
      <c r="C52" s="1367" t="s">
        <v>220</v>
      </c>
      <c r="D52" s="1367" t="s">
        <v>221</v>
      </c>
      <c r="E52" s="2263"/>
      <c r="F52" s="2263"/>
      <c r="G52" s="2263"/>
      <c r="H52" s="2263"/>
      <c r="I52" s="2260"/>
      <c r="J52" s="1367"/>
      <c r="K52" s="1367"/>
      <c r="L52" s="1368"/>
      <c r="P52" s="2261"/>
      <c r="Q52" s="1335"/>
      <c r="R52" s="360"/>
      <c r="S52" s="1282"/>
      <c r="T52" s="291" t="s">
        <v>436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5">
      <c r="A53" s="1367" t="s">
        <v>218</v>
      </c>
      <c r="B53" s="1367" t="s">
        <v>219</v>
      </c>
      <c r="C53" s="1367" t="s">
        <v>220</v>
      </c>
      <c r="D53" s="1367" t="s">
        <v>221</v>
      </c>
      <c r="E53" s="2263"/>
      <c r="F53" s="2263"/>
      <c r="G53" s="2263"/>
      <c r="H53" s="2262"/>
      <c r="I53" s="1367"/>
      <c r="J53" s="1367"/>
      <c r="K53" s="1367"/>
      <c r="L53" s="1368"/>
      <c r="M53" s="1369"/>
      <c r="N53" s="1369"/>
      <c r="O53" s="541"/>
      <c r="P53" s="364"/>
      <c r="Q53" s="379"/>
      <c r="R53" s="359"/>
      <c r="S53" s="1282"/>
      <c r="T53" s="369" t="s">
        <v>437</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0.75">
      <c r="A54" s="1347" t="s">
        <v>218</v>
      </c>
      <c r="B54" s="1347" t="s">
        <v>219</v>
      </c>
      <c r="C54" s="1347" t="s">
        <v>220</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218</v>
      </c>
      <c r="B55" s="1347" t="s">
        <v>219</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218</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5">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A1712-46C7-8218-2C0F-0.EF0416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427</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430</v>
      </c>
      <c r="M7" s="541"/>
      <c r="N7" s="1370"/>
      <c r="P7" s="2261"/>
      <c r="Q7" s="2261">
        <v>1</v>
      </c>
      <c r="R7" s="361"/>
      <c r="S7" s="1340">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433</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434</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435</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436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438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439</v>
      </c>
      <c r="P22" s="1366"/>
      <c r="Q22" s="1375"/>
      <c r="R22" s="1375"/>
      <c r="S22" s="733"/>
      <c r="T22" s="1164" t="s">
        <v>440</v>
      </c>
      <c r="AA22" s="190" t="s">
        <v>441</v>
      </c>
      <c r="AC22" s="190" t="s">
        <v>442</v>
      </c>
      <c r="AD22" s="1164" t="s">
        <v>440</v>
      </c>
      <c r="AI22" s="190" t="s">
        <v>443</v>
      </c>
      <c r="AK22" s="190" t="s">
        <v>442</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330"/>
      <c r="AM34" s="284"/>
      <c r="AN34" s="372"/>
      <c r="AO34" s="372"/>
      <c r="AP34" s="372"/>
      <c r="AQ34" s="372"/>
      <c r="AR34" s="372"/>
      <c r="AS34" s="422">
        <v>0</v>
      </c>
    </row>
    <row s="1857" customFormat="1" customHeight="1" ht="18.7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448</v>
      </c>
      <c r="AD36" s="330"/>
      <c r="AE36" s="330"/>
      <c r="AF36" s="330"/>
      <c r="AG36" s="330"/>
      <c r="AH36" s="330"/>
      <c r="AI36" s="330"/>
      <c r="AJ36" s="330"/>
      <c r="AK36" s="282" t="s">
        <v>448</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159">
        <v>14</v>
      </c>
    </row>
    <row customHeight="1" ht="15">
      <c r="Q39" s="380"/>
      <c r="R39" s="380"/>
      <c r="S39" s="2277" t="s">
        <v>88</v>
      </c>
      <c r="T39" s="2213" t="s">
        <v>449</v>
      </c>
      <c r="U39" s="305"/>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159">
        <v>14</v>
      </c>
    </row>
    <row customHeight="1" ht="36">
      <c r="Q40" s="380"/>
      <c r="R40" s="380"/>
      <c r="S40" s="2277"/>
      <c r="T40" s="2213"/>
      <c r="U40" s="1035"/>
      <c r="V40" s="2264" t="s">
        <v>454</v>
      </c>
      <c r="W40" s="2287"/>
      <c r="X40" s="2266" t="s">
        <v>456</v>
      </c>
      <c r="Y40" s="2267"/>
      <c r="Z40" s="2266" t="s">
        <v>457</v>
      </c>
      <c r="AA40" s="2273"/>
      <c r="AB40" s="2267"/>
      <c r="AC40" s="2282"/>
      <c r="AD40" s="2264" t="s">
        <v>473</v>
      </c>
      <c r="AE40" s="2287"/>
      <c r="AF40" s="2266" t="s">
        <v>456</v>
      </c>
      <c r="AG40" s="2267"/>
      <c r="AH40" s="2266" t="s">
        <v>457</v>
      </c>
      <c r="AI40" s="2273"/>
      <c r="AJ40" s="2267"/>
      <c r="AK40" s="2282"/>
      <c r="AL40" s="2285"/>
      <c r="AM40" s="2131"/>
      <c r="AS40" s="1159">
        <v>34</v>
      </c>
    </row>
    <row customHeight="1" ht="36">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Q41" s="380"/>
      <c r="R41" s="380"/>
      <c r="S41" s="2277"/>
      <c r="T41" s="2213"/>
      <c r="U41" s="306"/>
      <c r="V41" s="2265"/>
      <c r="W41" s="2288"/>
      <c r="X41" s="1226" t="s">
        <v>465</v>
      </c>
      <c r="Y41" s="1226" t="s">
        <v>466</v>
      </c>
      <c r="Z41" s="1342" t="s">
        <v>467</v>
      </c>
      <c r="AA41" s="2274" t="s">
        <v>468</v>
      </c>
      <c r="AB41" s="2275"/>
      <c r="AC41" s="2283"/>
      <c r="AD41" s="2265"/>
      <c r="AE41" s="2288"/>
      <c r="AF41" s="1226" t="s">
        <v>465</v>
      </c>
      <c r="AG41" s="1226" t="s">
        <v>466</v>
      </c>
      <c r="AH41" s="1342" t="s">
        <v>467</v>
      </c>
      <c r="AI41" s="2274" t="s">
        <v>468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1.75">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504"/>
      <c r="AP45" s="504" t="str">
        <f>IF(T45="","",T45)</f>
        <v>Наименование системы теплоснабжения </v>
      </c>
      <c r="AQ45" s="504"/>
      <c r="AR45" s="504"/>
      <c r="AS45" s="1159">
        <v>23</v>
      </c>
    </row>
    <row customHeight="1" ht="21.75">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504"/>
      <c r="AP46" s="504" t="str">
        <f>IF(T46="","",T46)</f>
        <v>Источник тепловой энергии  </v>
      </c>
      <c r="AQ46" s="504"/>
      <c r="AR46" s="504"/>
      <c r="AS46" s="1159">
        <v>21</v>
      </c>
    </row>
    <row s="1646" customFormat="1" customHeight="1" ht="0">
      <c r="A47" s="1347" t="s">
        <v>194</v>
      </c>
      <c r="B47" s="1347" t="s">
        <v>195</v>
      </c>
      <c r="C47" s="1347" t="s">
        <v>196</v>
      </c>
      <c r="D47" s="1347" t="s">
        <v>197</v>
      </c>
      <c r="E47" s="2263"/>
      <c r="F47" s="2263"/>
      <c r="G47" s="2263"/>
      <c r="H47" s="2263"/>
      <c r="I47" s="2260" t="str">
        <f>S46&amp;".1"</f>
        <v>....1</v>
      </c>
      <c r="J47" s="1347"/>
      <c r="K47" s="1347"/>
      <c r="L47" s="1350" t="s">
        <v>427</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194</v>
      </c>
      <c r="B48" s="1367" t="s">
        <v>195</v>
      </c>
      <c r="C48" s="1367" t="s">
        <v>196</v>
      </c>
      <c r="D48" s="1367" t="s">
        <v>197</v>
      </c>
      <c r="E48" s="2263"/>
      <c r="F48" s="2263"/>
      <c r="G48" s="2263"/>
      <c r="H48" s="2263"/>
      <c r="I48" s="2290"/>
      <c r="J48" s="2260" t="str">
        <f>S46&amp;".1"</f>
        <v>....1</v>
      </c>
      <c r="K48" s="1367"/>
      <c r="L48" s="1368" t="s">
        <v>430</v>
      </c>
      <c r="P48" s="2261"/>
      <c r="Q48" s="2261">
        <v>1</v>
      </c>
      <c r="R48" s="361"/>
      <c r="S48" s="1340" t="str">
        <f>$J48</f>
        <v>....1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504"/>
      <c r="AP48" s="504" t="str">
        <f>IF(T48="","",T48)</f>
        <v>Группа потребителей</v>
      </c>
      <c r="AQ48" s="504"/>
      <c r="AR48" s="504"/>
      <c r="AS48" s="1159">
        <v>21</v>
      </c>
    </row>
    <row customHeight="1" ht="21.75">
      <c r="A49" s="1367" t="s">
        <v>194</v>
      </c>
      <c r="B49" s="1367" t="s">
        <v>195</v>
      </c>
      <c r="C49" s="1367" t="s">
        <v>196</v>
      </c>
      <c r="D49" s="1367" t="s">
        <v>197</v>
      </c>
      <c r="E49" s="2263"/>
      <c r="F49" s="2263"/>
      <c r="G49" s="2263"/>
      <c r="H49" s="2263"/>
      <c r="I49" s="2290"/>
      <c r="J49" s="2290"/>
      <c r="K49" s="2260" t="str">
        <f>J48&amp;".1"</f>
        <v>....1.1</v>
      </c>
      <c r="L49" s="1368" t="s">
        <v>433</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474</v>
      </c>
      <c r="AN49" s="515">
        <f>STRCHECKDATE(V50:AL50)</f>
      </c>
      <c r="AO49" s="504"/>
      <c r="AP49" s="504" t="str">
        <f>IF(T49="","",T49)</f>
        <v/>
      </c>
      <c r="AQ49" s="504"/>
      <c r="AR49" s="504"/>
      <c r="AS49" s="1159">
        <v>21</v>
      </c>
    </row>
    <row customHeight="1" ht="0.7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194</v>
      </c>
      <c r="B51" s="1367" t="s">
        <v>195</v>
      </c>
      <c r="C51" s="1367" t="s">
        <v>196</v>
      </c>
      <c r="D51" s="1367" t="s">
        <v>197</v>
      </c>
      <c r="E51" s="2263"/>
      <c r="F51" s="2263"/>
      <c r="G51" s="2263"/>
      <c r="H51" s="2263"/>
      <c r="I51" s="2290"/>
      <c r="J51" s="2260"/>
      <c r="K51" s="1367"/>
      <c r="L51" s="1368"/>
      <c r="P51" s="2261"/>
      <c r="Q51" s="2261"/>
      <c r="R51" s="360"/>
      <c r="S51" s="1282"/>
      <c r="T51" s="291" t="s">
        <v>435</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194</v>
      </c>
      <c r="B52" s="1367" t="s">
        <v>195</v>
      </c>
      <c r="C52" s="1367" t="s">
        <v>196</v>
      </c>
      <c r="D52" s="1367" t="s">
        <v>197</v>
      </c>
      <c r="E52" s="2263"/>
      <c r="F52" s="2263"/>
      <c r="G52" s="2263"/>
      <c r="H52" s="2263"/>
      <c r="I52" s="2260"/>
      <c r="J52" s="1367"/>
      <c r="K52" s="1367"/>
      <c r="L52" s="1368"/>
      <c r="P52" s="2261"/>
      <c r="Q52" s="1335"/>
      <c r="R52" s="360"/>
      <c r="S52" s="1282"/>
      <c r="T52" s="369" t="s">
        <v>436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7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194</v>
      </c>
      <c r="B55" s="1347" t="s">
        <v>195</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194</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0.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5">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18AD32-1CCC-11F7-324A-0.AAB1436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423</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424</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425</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426</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427</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430</v>
      </c>
      <c r="M7" s="541"/>
      <c r="N7" s="1370"/>
      <c r="P7" s="2261"/>
      <c r="Q7" s="2261">
        <v>1</v>
      </c>
      <c r="R7" s="1646"/>
      <c r="S7" s="2011">
        <f>$J7</f>
      </c>
      <c r="T7" s="290" t="s">
        <v>431</v>
      </c>
      <c r="U7" s="304"/>
      <c r="V7" s="2309"/>
      <c r="W7" s="2309"/>
      <c r="X7" s="2309"/>
      <c r="Y7" s="2309"/>
      <c r="Z7" s="2309"/>
      <c r="AA7" s="2309"/>
      <c r="AB7" s="2309"/>
      <c r="AC7" s="2309"/>
      <c r="AD7" s="2309"/>
      <c r="AE7" s="2309"/>
      <c r="AF7" s="2309"/>
      <c r="AG7" s="2309"/>
      <c r="AH7" s="2309"/>
      <c r="AI7" s="2309"/>
      <c r="AJ7" s="2309"/>
      <c r="AK7" s="2309"/>
      <c r="AL7" s="2309"/>
      <c r="AM7" s="2014" t="s">
        <v>432</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433</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434</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435</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436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438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439</v>
      </c>
      <c r="P22" s="1366"/>
      <c r="Q22" s="1375"/>
      <c r="R22" s="1375"/>
      <c r="S22" s="733"/>
      <c r="T22" s="1164" t="s">
        <v>440</v>
      </c>
      <c r="AA22" s="190" t="s">
        <v>441</v>
      </c>
      <c r="AC22" s="190" t="s">
        <v>442</v>
      </c>
      <c r="AD22" s="1164" t="s">
        <v>440</v>
      </c>
      <c r="AI22" s="190" t="s">
        <v>443</v>
      </c>
      <c r="AK22" s="190" t="s">
        <v>442</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330"/>
      <c r="AM34" s="284"/>
      <c r="AN34" s="372"/>
      <c r="AO34" s="372"/>
      <c r="AP34" s="372"/>
      <c r="AQ34" s="372"/>
      <c r="AR34" s="372"/>
      <c r="AS34" s="422">
        <v>0</v>
      </c>
    </row>
    <row s="1857" customFormat="1" customHeight="1" ht="18.7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448</v>
      </c>
      <c r="AD36" s="330"/>
      <c r="AE36" s="330"/>
      <c r="AF36" s="330"/>
      <c r="AG36" s="330"/>
      <c r="AH36" s="330"/>
      <c r="AI36" s="330"/>
      <c r="AJ36" s="330"/>
      <c r="AK36" s="282" t="s">
        <v>448</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159">
        <v>14</v>
      </c>
    </row>
    <row customHeight="1" ht="15">
      <c r="Q39" s="380"/>
      <c r="R39" s="380"/>
      <c r="S39" s="2277" t="s">
        <v>88</v>
      </c>
      <c r="T39" s="2213" t="s">
        <v>449</v>
      </c>
      <c r="U39" s="305"/>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159">
        <v>14</v>
      </c>
    </row>
    <row customHeight="1" ht="36">
      <c r="Q40" s="380"/>
      <c r="R40" s="380"/>
      <c r="S40" s="2277"/>
      <c r="T40" s="2213"/>
      <c r="U40" s="1035"/>
      <c r="V40" s="2264" t="s">
        <v>454</v>
      </c>
      <c r="W40" s="2287"/>
      <c r="X40" s="2266" t="s">
        <v>456</v>
      </c>
      <c r="Y40" s="2267"/>
      <c r="Z40" s="2266" t="s">
        <v>457</v>
      </c>
      <c r="AA40" s="2273"/>
      <c r="AB40" s="2267"/>
      <c r="AC40" s="2282"/>
      <c r="AD40" s="2264" t="s">
        <v>473</v>
      </c>
      <c r="AE40" s="2287"/>
      <c r="AF40" s="2266" t="s">
        <v>456</v>
      </c>
      <c r="AG40" s="2267"/>
      <c r="AH40" s="2266" t="s">
        <v>457</v>
      </c>
      <c r="AI40" s="2273"/>
      <c r="AJ40" s="2267"/>
      <c r="AK40" s="2282"/>
      <c r="AL40" s="2285"/>
      <c r="AM40" s="2131"/>
      <c r="AS40" s="1159">
        <v>34</v>
      </c>
    </row>
    <row customHeight="1" ht="36">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Q41" s="380"/>
      <c r="R41" s="380"/>
      <c r="S41" s="2277"/>
      <c r="T41" s="2213"/>
      <c r="U41" s="306"/>
      <c r="V41" s="2265"/>
      <c r="W41" s="2288"/>
      <c r="X41" s="1226" t="s">
        <v>465</v>
      </c>
      <c r="Y41" s="1226" t="s">
        <v>466</v>
      </c>
      <c r="Z41" s="1342" t="s">
        <v>467</v>
      </c>
      <c r="AA41" s="2274" t="s">
        <v>468</v>
      </c>
      <c r="AB41" s="2275"/>
      <c r="AC41" s="2283"/>
      <c r="AD41" s="2265"/>
      <c r="AE41" s="2288"/>
      <c r="AF41" s="1226" t="s">
        <v>465</v>
      </c>
      <c r="AG41" s="1226" t="s">
        <v>466</v>
      </c>
      <c r="AH41" s="1342" t="s">
        <v>467</v>
      </c>
      <c r="AI41" s="2274" t="s">
        <v>468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206</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1.75">
      <c r="A44" s="1367" t="s">
        <v>206</v>
      </c>
      <c r="B44" s="1367" t="s">
        <v>207</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504"/>
      <c r="AP44" s="504" t="str">
        <f>IF(T44="","",T44)</f>
        <v>Территория действия тарифа</v>
      </c>
      <c r="AQ44" s="504"/>
      <c r="AR44" s="504"/>
      <c r="AS44" s="1159">
        <v>21</v>
      </c>
    </row>
    <row customHeight="1" ht="24">
      <c r="A45" s="1367" t="s">
        <v>206</v>
      </c>
      <c r="B45" s="1367" t="s">
        <v>207</v>
      </c>
      <c r="C45" s="1367" t="s">
        <v>208</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504"/>
      <c r="AP45" s="504" t="str">
        <f>IF(T45="","",T45)</f>
        <v>Наименование системы теплоснабжения </v>
      </c>
      <c r="AQ45" s="504"/>
      <c r="AR45" s="504"/>
      <c r="AS45" s="1159">
        <v>23</v>
      </c>
    </row>
    <row customHeight="1" ht="21.75">
      <c r="A46" s="1367" t="s">
        <v>206</v>
      </c>
      <c r="B46" s="1367" t="s">
        <v>207</v>
      </c>
      <c r="C46" s="1367" t="s">
        <v>208</v>
      </c>
      <c r="D46" s="1367" t="s">
        <v>209</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504"/>
      <c r="AP46" s="504" t="str">
        <f>IF(T46="","",T46)</f>
        <v>Источник тепловой энергии  </v>
      </c>
      <c r="AQ46" s="504"/>
      <c r="AR46" s="504"/>
      <c r="AS46" s="1159">
        <v>21</v>
      </c>
    </row>
    <row s="1646" customFormat="1" customHeight="1" ht="0">
      <c r="A47" s="1347" t="s">
        <v>206</v>
      </c>
      <c r="B47" s="1347" t="s">
        <v>207</v>
      </c>
      <c r="C47" s="1347" t="s">
        <v>208</v>
      </c>
      <c r="D47" s="1347" t="s">
        <v>209</v>
      </c>
      <c r="E47" s="2263"/>
      <c r="F47" s="2263"/>
      <c r="G47" s="2263"/>
      <c r="H47" s="2263"/>
      <c r="I47" s="2260" t="str">
        <f>S46&amp;".1"</f>
        <v>....1</v>
      </c>
      <c r="J47" s="1347"/>
      <c r="K47" s="1347"/>
      <c r="L47" s="1350" t="s">
        <v>427</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206</v>
      </c>
      <c r="B48" s="1367" t="s">
        <v>207</v>
      </c>
      <c r="C48" s="1367" t="s">
        <v>208</v>
      </c>
      <c r="D48" s="1367" t="s">
        <v>209</v>
      </c>
      <c r="E48" s="2263"/>
      <c r="F48" s="2263"/>
      <c r="G48" s="2263"/>
      <c r="H48" s="2263"/>
      <c r="I48" s="2290"/>
      <c r="J48" s="2260" t="str">
        <f>S46&amp;".1"</f>
        <v>....1</v>
      </c>
      <c r="K48" s="1367"/>
      <c r="L48" s="1368" t="s">
        <v>430</v>
      </c>
      <c r="P48" s="2261"/>
      <c r="Q48" s="2261">
        <v>1</v>
      </c>
      <c r="R48" s="361"/>
      <c r="S48" s="1340" t="str">
        <f>$J48</f>
        <v>....1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504"/>
      <c r="AP48" s="504" t="str">
        <f>IF(T48="","",T48)</f>
        <v>Группа потребителей</v>
      </c>
      <c r="AQ48" s="504"/>
      <c r="AR48" s="504"/>
      <c r="AS48" s="1159">
        <v>21</v>
      </c>
    </row>
    <row customHeight="1" ht="21.75">
      <c r="A49" s="1367" t="s">
        <v>206</v>
      </c>
      <c r="B49" s="1367" t="s">
        <v>207</v>
      </c>
      <c r="C49" s="1367" t="s">
        <v>208</v>
      </c>
      <c r="D49" s="1367" t="s">
        <v>209</v>
      </c>
      <c r="E49" s="2263"/>
      <c r="F49" s="2263"/>
      <c r="G49" s="2263"/>
      <c r="H49" s="2263"/>
      <c r="I49" s="2290"/>
      <c r="J49" s="2290"/>
      <c r="K49" s="2260" t="str">
        <f>J48&amp;".1"</f>
        <v>....1.1</v>
      </c>
      <c r="L49" s="1368" t="s">
        <v>433</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474</v>
      </c>
      <c r="AN49" s="515">
        <f>STRCHECKDATE(V50:AL50)</f>
      </c>
      <c r="AO49" s="504"/>
      <c r="AP49" s="504" t="str">
        <f>IF(T49="","",T49)</f>
        <v/>
      </c>
      <c r="AQ49" s="504"/>
      <c r="AR49" s="504"/>
      <c r="AS49" s="1159">
        <v>21</v>
      </c>
    </row>
    <row customHeight="1" ht="0.75">
      <c r="A50" s="1367" t="s">
        <v>206</v>
      </c>
      <c r="B50" s="1367" t="s">
        <v>207</v>
      </c>
      <c r="C50" s="1367" t="s">
        <v>208</v>
      </c>
      <c r="D50" s="1367" t="s">
        <v>209</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206</v>
      </c>
      <c r="B51" s="1367" t="s">
        <v>207</v>
      </c>
      <c r="C51" s="1367" t="s">
        <v>208</v>
      </c>
      <c r="D51" s="1367" t="s">
        <v>209</v>
      </c>
      <c r="E51" s="2263"/>
      <c r="F51" s="2263"/>
      <c r="G51" s="2263"/>
      <c r="H51" s="2263"/>
      <c r="I51" s="2290"/>
      <c r="J51" s="2260"/>
      <c r="K51" s="1367"/>
      <c r="L51" s="1368"/>
      <c r="P51" s="2261"/>
      <c r="Q51" s="2261"/>
      <c r="R51" s="360"/>
      <c r="S51" s="1282"/>
      <c r="T51" s="291" t="s">
        <v>435</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206</v>
      </c>
      <c r="B52" s="1367" t="s">
        <v>207</v>
      </c>
      <c r="C52" s="1367" t="s">
        <v>208</v>
      </c>
      <c r="D52" s="1367" t="s">
        <v>209</v>
      </c>
      <c r="E52" s="2263"/>
      <c r="F52" s="2263"/>
      <c r="G52" s="2263"/>
      <c r="H52" s="2263"/>
      <c r="I52" s="2260"/>
      <c r="J52" s="1367"/>
      <c r="K52" s="1367"/>
      <c r="L52" s="1368"/>
      <c r="P52" s="2261"/>
      <c r="Q52" s="1335"/>
      <c r="R52" s="360"/>
      <c r="S52" s="1282"/>
      <c r="T52" s="369" t="s">
        <v>436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206</v>
      </c>
      <c r="B53" s="1367" t="s">
        <v>207</v>
      </c>
      <c r="C53" s="1367" t="s">
        <v>208</v>
      </c>
      <c r="D53" s="1367" t="s">
        <v>209</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75">
      <c r="A54" s="1347" t="s">
        <v>206</v>
      </c>
      <c r="B54" s="1347" t="s">
        <v>207</v>
      </c>
      <c r="C54" s="1347" t="s">
        <v>208</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206</v>
      </c>
      <c r="B55" s="1347" t="s">
        <v>207</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206</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5">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FD641-3433-6E85-98BA-0.A9721CA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420</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421</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422</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423</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424</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425</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426</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427</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430</v>
      </c>
      <c r="M7" s="541"/>
      <c r="N7" s="1370"/>
      <c r="P7" s="2261"/>
      <c r="Q7" s="2261">
        <v>1</v>
      </c>
      <c r="R7" s="361"/>
      <c r="S7" s="1340">
        <f>$J7</f>
      </c>
      <c r="T7" s="290" t="s">
        <v>431</v>
      </c>
      <c r="U7" s="304"/>
      <c r="V7" s="2249"/>
      <c r="W7" s="2250"/>
      <c r="X7" s="2250"/>
      <c r="Y7" s="2250"/>
      <c r="Z7" s="2250"/>
      <c r="AA7" s="2250"/>
      <c r="AB7" s="2250"/>
      <c r="AC7" s="2251"/>
      <c r="AD7" s="2249"/>
      <c r="AE7" s="2250"/>
      <c r="AF7" s="2250"/>
      <c r="AG7" s="2250"/>
      <c r="AH7" s="2250"/>
      <c r="AI7" s="2250"/>
      <c r="AJ7" s="2250"/>
      <c r="AK7" s="2250"/>
      <c r="AL7" s="2251"/>
      <c r="AM7" s="1262" t="s">
        <v>432</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433</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434</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435</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436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438</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439</v>
      </c>
      <c r="P22" s="1366"/>
      <c r="Q22" s="1375"/>
      <c r="R22" s="1375"/>
      <c r="S22" s="733"/>
      <c r="T22" s="1164" t="s">
        <v>440</v>
      </c>
      <c r="AA22" s="190" t="s">
        <v>441</v>
      </c>
      <c r="AC22" s="190" t="s">
        <v>442</v>
      </c>
      <c r="AD22" s="1164" t="s">
        <v>440</v>
      </c>
      <c r="AI22" s="190" t="s">
        <v>443</v>
      </c>
      <c r="AK22" s="190" t="s">
        <v>442</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25">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444</v>
      </c>
      <c r="T30" s="2254"/>
      <c r="U30" s="1376"/>
      <c r="V30" s="2268" t="str">
        <f>IF(TITLE_DATE_PR_CHANGE="",IF(TITLE_DATE_PR="","",TITLE_DATE_PR),TITLE_DATE_PR_CHANGE)</f>
        <v>45770</v>
      </c>
      <c r="W30" s="2268"/>
      <c r="X30" s="2268"/>
      <c r="Y30" s="2268"/>
      <c r="Z30" s="2268"/>
      <c r="AA30" s="2268"/>
      <c r="AB30" s="2268"/>
      <c r="AC30" s="330"/>
      <c r="AD30" s="2268" t="str">
        <f>IF(TITLE_DATE_PR_CHANGE="",IF(TITLE_DATE_PR="","",TITLE_DATE_PR),TITLE_DATE_PR_CHANGE)</f>
        <v>45770</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445</v>
      </c>
      <c r="T31" s="2254"/>
      <c r="U31" s="1376"/>
      <c r="V31" s="2255" t="str">
        <f>IF(TITLE_NUMBER_PR_CHANGE="",IF(TITLE_NUMBER_PR="","",TITLE_NUMBER_PR),TITLE_NUMBER_PR_CHANGE)</f>
        <v>08-23/674,08-23/675,08-23/676</v>
      </c>
      <c r="W31" s="2255"/>
      <c r="X31" s="2255"/>
      <c r="Y31" s="2255"/>
      <c r="Z31" s="2255"/>
      <c r="AA31" s="2255"/>
      <c r="AB31" s="2255"/>
      <c r="AC31" s="330"/>
      <c r="AD31" s="2255" t="str">
        <f>IF(TITLE_NUMBER_PR_CHANGE="",IF(TITLE_NUMBER_PR="","",TITLE_NUMBER_PR),TITLE_NUMBER_PR_CHANGE)</f>
        <v>08-23/674,08-23/675,08-23/676</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c r="A34" s="1372"/>
      <c r="B34" s="1372"/>
      <c r="C34" s="1372"/>
      <c r="D34" s="1372"/>
      <c r="E34" s="1372"/>
      <c r="F34" s="1372"/>
      <c r="G34" s="1372"/>
      <c r="H34" s="1372"/>
      <c r="I34" s="1372"/>
      <c r="J34" s="1372"/>
      <c r="K34" s="1372"/>
      <c r="L34" s="1373"/>
      <c r="M34" s="1372"/>
      <c r="N34" s="1372"/>
      <c r="O34" s="1372"/>
      <c r="S34" s="2254" t="s">
        <v>446</v>
      </c>
      <c r="T34" s="2254"/>
      <c r="U34" s="1376"/>
      <c r="V34" s="2268" t="str">
        <f>IF(TITLE_DATE_PR_CHANGE="",IF(TITLE_DATE_PR="","",TITLE_DATE_PR),TITLE_DATE_PR_CHANGE)</f>
        <v>45770</v>
      </c>
      <c r="W34" s="2268"/>
      <c r="X34" s="2268"/>
      <c r="Y34" s="2268"/>
      <c r="Z34" s="2268"/>
      <c r="AA34" s="2268"/>
      <c r="AB34" s="2268"/>
      <c r="AC34" s="330"/>
      <c r="AD34" s="2268" t="str">
        <f>IF(TITLE_DATE_PR_CHANGE="",IF(TITLE_DATE_PR="","",TITLE_DATE_PR),TITLE_DATE_PR_CHANGE)</f>
        <v>45770</v>
      </c>
      <c r="AE34" s="2268"/>
      <c r="AF34" s="2268"/>
      <c r="AG34" s="2268"/>
      <c r="AH34" s="2268"/>
      <c r="AI34" s="2268"/>
      <c r="AJ34" s="2268"/>
      <c r="AK34" s="330"/>
      <c r="AL34" s="330"/>
      <c r="AM34" s="284"/>
      <c r="AN34" s="372"/>
      <c r="AO34" s="372"/>
      <c r="AP34" s="372"/>
      <c r="AQ34" s="372"/>
      <c r="AR34" s="372"/>
      <c r="AS34" s="422">
        <v>0</v>
      </c>
    </row>
    <row s="1857" customFormat="1" customHeight="1" ht="25.5">
      <c r="A35" s="1372"/>
      <c r="B35" s="1372"/>
      <c r="C35" s="1372"/>
      <c r="D35" s="1372"/>
      <c r="E35" s="1372"/>
      <c r="F35" s="1372"/>
      <c r="G35" s="1372"/>
      <c r="H35" s="1372"/>
      <c r="I35" s="1372"/>
      <c r="J35" s="1372"/>
      <c r="K35" s="1372"/>
      <c r="L35" s="1373"/>
      <c r="M35" s="1372"/>
      <c r="N35" s="1372"/>
      <c r="O35" s="1372"/>
      <c r="S35" s="2254" t="s">
        <v>447</v>
      </c>
      <c r="T35" s="2254"/>
      <c r="U35" s="1376"/>
      <c r="V35" s="2255" t="str">
        <f>IF(TITLE_NUMBER_PR_CHANGE="",IF(TITLE_NUMBER_PR="","",TITLE_NUMBER_PR),TITLE_NUMBER_PR_CHANGE)</f>
        <v>08-23/674,08-23/675,08-23/676</v>
      </c>
      <c r="W35" s="2255"/>
      <c r="X35" s="2255"/>
      <c r="Y35" s="2255"/>
      <c r="Z35" s="2255"/>
      <c r="AA35" s="2255"/>
      <c r="AB35" s="2255"/>
      <c r="AC35" s="330"/>
      <c r="AD35" s="2255" t="str">
        <f>IF(TITLE_NUMBER_PR_CHANGE="",IF(TITLE_NUMBER_PR="","",TITLE_NUMBER_PR),TITLE_NUMBER_PR_CHANGE)</f>
        <v>08-23/674,08-23/675,08-23/676</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448</v>
      </c>
      <c r="AD36" s="330"/>
      <c r="AE36" s="330"/>
      <c r="AF36" s="330"/>
      <c r="AG36" s="330"/>
      <c r="AH36" s="330"/>
      <c r="AI36" s="330"/>
      <c r="AJ36" s="330"/>
      <c r="AK36" s="282" t="s">
        <v>448</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324</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325</v>
      </c>
      <c r="AS38" s="1159">
        <v>14</v>
      </c>
    </row>
    <row customHeight="1" ht="15">
      <c r="Q39" s="380"/>
      <c r="R39" s="380"/>
      <c r="S39" s="2277" t="s">
        <v>88</v>
      </c>
      <c r="T39" s="2213" t="s">
        <v>449</v>
      </c>
      <c r="U39" s="305"/>
      <c r="V39" s="2278" t="s">
        <v>450</v>
      </c>
      <c r="W39" s="2279"/>
      <c r="X39" s="2279"/>
      <c r="Y39" s="2279"/>
      <c r="Z39" s="2279"/>
      <c r="AA39" s="2279"/>
      <c r="AB39" s="2280"/>
      <c r="AC39" s="2281" t="s">
        <v>451</v>
      </c>
      <c r="AD39" s="2278" t="s">
        <v>450</v>
      </c>
      <c r="AE39" s="2279"/>
      <c r="AF39" s="2279"/>
      <c r="AG39" s="2279"/>
      <c r="AH39" s="2279"/>
      <c r="AI39" s="2279"/>
      <c r="AJ39" s="2280"/>
      <c r="AK39" s="2281" t="s">
        <v>452</v>
      </c>
      <c r="AL39" s="2284" t="s">
        <v>453</v>
      </c>
      <c r="AM39" s="2131"/>
      <c r="AS39" s="1159">
        <v>14</v>
      </c>
    </row>
    <row customHeight="1" ht="36">
      <c r="Q40" s="380"/>
      <c r="R40" s="380"/>
      <c r="S40" s="2277"/>
      <c r="T40" s="2213"/>
      <c r="U40" s="1035"/>
      <c r="V40" s="2264" t="s">
        <v>454</v>
      </c>
      <c r="W40" s="2287"/>
      <c r="X40" s="2266" t="s">
        <v>456</v>
      </c>
      <c r="Y40" s="2267"/>
      <c r="Z40" s="2266" t="s">
        <v>457</v>
      </c>
      <c r="AA40" s="2273"/>
      <c r="AB40" s="2267"/>
      <c r="AC40" s="2282"/>
      <c r="AD40" s="2264" t="s">
        <v>473</v>
      </c>
      <c r="AE40" s="2287"/>
      <c r="AF40" s="2266" t="s">
        <v>456</v>
      </c>
      <c r="AG40" s="2267"/>
      <c r="AH40" s="2266" t="s">
        <v>457</v>
      </c>
      <c r="AI40" s="2273"/>
      <c r="AJ40" s="2267"/>
      <c r="AK40" s="2282"/>
      <c r="AL40" s="2285"/>
      <c r="AM40" s="2131"/>
      <c r="AS40" s="1159">
        <v>34</v>
      </c>
    </row>
    <row customHeight="1" ht="36">
      <c r="A41" s="1374"/>
      <c r="B41" s="1374" t="s">
        <v>144</v>
      </c>
      <c r="C41" s="1374" t="s">
        <v>145</v>
      </c>
      <c r="D41" s="1374" t="s">
        <v>146</v>
      </c>
      <c r="E41" s="1368" t="s">
        <v>458</v>
      </c>
      <c r="F41" s="1368" t="s">
        <v>459</v>
      </c>
      <c r="G41" s="1368" t="s">
        <v>460</v>
      </c>
      <c r="H41" s="1368" t="s">
        <v>461</v>
      </c>
      <c r="I41" s="1368" t="s">
        <v>462</v>
      </c>
      <c r="J41" s="1368" t="s">
        <v>463</v>
      </c>
      <c r="K41" s="1368" t="s">
        <v>464</v>
      </c>
      <c r="L41" s="1368" t="s">
        <v>439</v>
      </c>
      <c r="Q41" s="380"/>
      <c r="R41" s="380"/>
      <c r="S41" s="2277"/>
      <c r="T41" s="2213"/>
      <c r="U41" s="306"/>
      <c r="V41" s="2265"/>
      <c r="W41" s="2288"/>
      <c r="X41" s="1226" t="s">
        <v>465</v>
      </c>
      <c r="Y41" s="1226" t="s">
        <v>466</v>
      </c>
      <c r="Z41" s="1342" t="s">
        <v>467</v>
      </c>
      <c r="AA41" s="2274" t="s">
        <v>468</v>
      </c>
      <c r="AB41" s="2275"/>
      <c r="AC41" s="2283"/>
      <c r="AD41" s="2265"/>
      <c r="AE41" s="2288"/>
      <c r="AF41" s="1226" t="s">
        <v>465</v>
      </c>
      <c r="AG41" s="1226" t="s">
        <v>466</v>
      </c>
      <c r="AH41" s="1342" t="s">
        <v>467</v>
      </c>
      <c r="AI41" s="2274" t="s">
        <v>468</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212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1.75">
      <c r="A44" s="1367" t="s">
        <v>212</v>
      </c>
      <c r="B44" s="1367" t="s">
        <v>213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421</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422</v>
      </c>
      <c r="AO44" s="504"/>
      <c r="AP44" s="504" t="str">
        <f>IF(T44="","",T44)</f>
        <v>Территория действия тарифа</v>
      </c>
      <c r="AQ44" s="504"/>
      <c r="AR44" s="504"/>
      <c r="AS44" s="1159">
        <v>21</v>
      </c>
    </row>
    <row customHeight="1" ht="24">
      <c r="A45" s="1367" t="s">
        <v>212</v>
      </c>
      <c r="B45" s="1367" t="s">
        <v>213</v>
      </c>
      <c r="C45" s="1367" t="s">
        <v>214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423</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424</v>
      </c>
      <c r="AO45" s="504"/>
      <c r="AP45" s="504" t="str">
        <f>IF(T45="","",T45)</f>
        <v>Наименование системы теплоснабжения </v>
      </c>
      <c r="AQ45" s="504"/>
      <c r="AR45" s="504"/>
      <c r="AS45" s="1159">
        <v>23</v>
      </c>
    </row>
    <row customHeight="1" ht="21.75">
      <c r="A46" s="1367" t="s">
        <v>212</v>
      </c>
      <c r="B46" s="1367" t="s">
        <v>213</v>
      </c>
      <c r="C46" s="1367" t="s">
        <v>214</v>
      </c>
      <c r="D46" s="1367" t="s">
        <v>215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425</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426</v>
      </c>
      <c r="AO46" s="504"/>
      <c r="AP46" s="504" t="str">
        <f>IF(T46="","",T46)</f>
        <v>Источник тепловой энергии  </v>
      </c>
      <c r="AQ46" s="504"/>
      <c r="AR46" s="504"/>
      <c r="AS46" s="1159">
        <v>21</v>
      </c>
    </row>
    <row s="1646" customFormat="1" customHeight="1" ht="0">
      <c r="A47" s="1347" t="s">
        <v>212</v>
      </c>
      <c r="B47" s="1347" t="s">
        <v>213</v>
      </c>
      <c r="C47" s="1347" t="s">
        <v>214</v>
      </c>
      <c r="D47" s="1347" t="s">
        <v>215</v>
      </c>
      <c r="E47" s="2263"/>
      <c r="F47" s="2263"/>
      <c r="G47" s="2263"/>
      <c r="H47" s="2263"/>
      <c r="I47" s="2260" t="str">
        <f>S46&amp;".1"</f>
        <v>....1</v>
      </c>
      <c r="J47" s="1347"/>
      <c r="K47" s="1347"/>
      <c r="L47" s="1350" t="s">
        <v>427</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212</v>
      </c>
      <c r="B48" s="1367" t="s">
        <v>213</v>
      </c>
      <c r="C48" s="1367" t="s">
        <v>214</v>
      </c>
      <c r="D48" s="1367" t="s">
        <v>215</v>
      </c>
      <c r="E48" s="2263"/>
      <c r="F48" s="2263"/>
      <c r="G48" s="2263"/>
      <c r="H48" s="2263"/>
      <c r="I48" s="2290"/>
      <c r="J48" s="2260" t="str">
        <f>S46&amp;".1"</f>
        <v>....1</v>
      </c>
      <c r="K48" s="1367"/>
      <c r="L48" s="1368" t="s">
        <v>430</v>
      </c>
      <c r="P48" s="2261"/>
      <c r="Q48" s="2261">
        <v>1</v>
      </c>
      <c r="R48" s="361"/>
      <c r="S48" s="1340" t="str">
        <f>$J48</f>
        <v>....1</v>
      </c>
      <c r="T48" s="290" t="s">
        <v>431</v>
      </c>
      <c r="U48" s="304"/>
      <c r="V48" s="2249"/>
      <c r="W48" s="2250"/>
      <c r="X48" s="2250"/>
      <c r="Y48" s="2250"/>
      <c r="Z48" s="2250"/>
      <c r="AA48" s="2250"/>
      <c r="AB48" s="2250"/>
      <c r="AC48" s="2251"/>
      <c r="AD48" s="2249"/>
      <c r="AE48" s="2250"/>
      <c r="AF48" s="2250"/>
      <c r="AG48" s="2250"/>
      <c r="AH48" s="2250"/>
      <c r="AI48" s="2250"/>
      <c r="AJ48" s="2250"/>
      <c r="AK48" s="2250"/>
      <c r="AL48" s="2251"/>
      <c r="AM48" s="1262" t="s">
        <v>432</v>
      </c>
      <c r="AO48" s="504"/>
      <c r="AP48" s="504" t="str">
        <f>IF(T48="","",T48)</f>
        <v>Группа потребителей</v>
      </c>
      <c r="AQ48" s="504"/>
      <c r="AR48" s="504"/>
      <c r="AS48" s="1159">
        <v>21</v>
      </c>
    </row>
    <row customHeight="1" ht="21.75">
      <c r="A49" s="1367" t="s">
        <v>212</v>
      </c>
      <c r="B49" s="1367" t="s">
        <v>213</v>
      </c>
      <c r="C49" s="1367" t="s">
        <v>214</v>
      </c>
      <c r="D49" s="1367" t="s">
        <v>215</v>
      </c>
      <c r="E49" s="2263"/>
      <c r="F49" s="2263"/>
      <c r="G49" s="2263"/>
      <c r="H49" s="2263"/>
      <c r="I49" s="2290"/>
      <c r="J49" s="2290"/>
      <c r="K49" s="2260" t="str">
        <f>J48&amp;".1"</f>
        <v>....1.1</v>
      </c>
      <c r="L49" s="1368" t="s">
        <v>433</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474</v>
      </c>
      <c r="AN49" s="515">
        <f>STRCHECKDATE(V50:AL50)</f>
      </c>
      <c r="AO49" s="504"/>
      <c r="AP49" s="504" t="str">
        <f>IF(T49="","",T49)</f>
        <v/>
      </c>
      <c r="AQ49" s="504"/>
      <c r="AR49" s="504"/>
      <c r="AS49" s="1159">
        <v>21</v>
      </c>
    </row>
    <row customHeight="1" ht="0">
      <c r="A50" s="1367" t="s">
        <v>212</v>
      </c>
      <c r="B50" s="1367" t="s">
        <v>213</v>
      </c>
      <c r="C50" s="1367" t="s">
        <v>214</v>
      </c>
      <c r="D50" s="1367" t="s">
        <v>215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25">
      <c r="A51" s="1367" t="s">
        <v>212</v>
      </c>
      <c r="B51" s="1367" t="s">
        <v>213</v>
      </c>
      <c r="C51" s="1367" t="s">
        <v>214</v>
      </c>
      <c r="D51" s="1367" t="s">
        <v>215</v>
      </c>
      <c r="E51" s="2263"/>
      <c r="F51" s="2263"/>
      <c r="G51" s="2263"/>
      <c r="H51" s="2263"/>
      <c r="I51" s="2290"/>
      <c r="J51" s="2260"/>
      <c r="K51" s="1367"/>
      <c r="L51" s="1368"/>
      <c r="P51" s="2261"/>
      <c r="Q51" s="2261"/>
      <c r="R51" s="360"/>
      <c r="S51" s="1282"/>
      <c r="T51" s="291" t="s">
        <v>435</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212</v>
      </c>
      <c r="B52" s="1367" t="s">
        <v>213</v>
      </c>
      <c r="C52" s="1367" t="s">
        <v>214</v>
      </c>
      <c r="D52" s="1367" t="s">
        <v>215</v>
      </c>
      <c r="E52" s="2263"/>
      <c r="F52" s="2263"/>
      <c r="G52" s="2263"/>
      <c r="H52" s="2263"/>
      <c r="I52" s="2260"/>
      <c r="J52" s="1367"/>
      <c r="K52" s="1367"/>
      <c r="L52" s="1368"/>
      <c r="P52" s="2261"/>
      <c r="Q52" s="1335"/>
      <c r="R52" s="360"/>
      <c r="S52" s="1282"/>
      <c r="T52" s="369" t="s">
        <v>436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212</v>
      </c>
      <c r="B53" s="1367" t="s">
        <v>213</v>
      </c>
      <c r="C53" s="1367" t="s">
        <v>214</v>
      </c>
      <c r="D53" s="1367" t="s">
        <v>215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212</v>
      </c>
      <c r="B54" s="1347" t="s">
        <v>213</v>
      </c>
      <c r="C54" s="1347" t="s">
        <v>214</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212</v>
      </c>
      <c r="B55" s="1347" t="s">
        <v>213</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212</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5">
      <c r="A57" s="1318"/>
      <c r="B57" s="1318"/>
      <c r="C57" s="1318"/>
      <c r="D57" s="1318"/>
      <c r="E57" s="1347"/>
      <c r="F57" s="1318"/>
      <c r="G57" s="1318"/>
      <c r="H57" s="1318"/>
      <c r="I57" s="1318"/>
      <c r="J57" s="1318"/>
      <c r="K57" s="1318"/>
      <c r="L57" s="1343"/>
      <c r="M57" s="1325"/>
      <c r="N57" s="1325"/>
      <c r="P57" s="1320"/>
      <c r="Q57" s="1321"/>
      <c r="R57" s="1320"/>
      <c r="S57" s="1326"/>
      <c r="T57" s="1329" t="s">
        <v>190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25">
      <c r="M58" s="1164"/>
      <c r="N58" s="1164"/>
      <c r="O58" s="541"/>
      <c r="P58" s="1159"/>
      <c r="Q58" s="1159"/>
      <c r="R58" s="1159"/>
      <c r="S58" s="1159"/>
      <c r="AN58" s="1159"/>
      <c r="AO58" s="1159"/>
      <c r="AP58" s="1159"/>
      <c r="AQ58" s="1159"/>
      <c r="AR58" s="1159"/>
      <c r="AS58" s="1159">
        <v>11</v>
      </c>
    </row>
    <row customHeight="1" ht="1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5">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5">
      <c r="O62" s="541"/>
      <c r="AS62" s="1159">
        <v>14</v>
      </c>
    </row>
    <row customHeight="1" ht="15">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5">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811D3-ABF8-0F23-4392-0.41DCE21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132</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420</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421</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422</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423</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424</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425</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426</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427</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430</v>
      </c>
      <c r="N7" s="513"/>
      <c r="O7" s="331"/>
      <c r="Q7" s="2261"/>
      <c r="R7" s="2261">
        <v>1</v>
      </c>
      <c r="S7" s="522"/>
      <c r="T7" s="361"/>
      <c r="U7" s="1340">
        <f>$J7</f>
      </c>
      <c r="V7" s="290" t="s">
        <v>431</v>
      </c>
      <c r="W7" s="304"/>
      <c r="X7" s="2249"/>
      <c r="Y7" s="2250"/>
      <c r="Z7" s="2250"/>
      <c r="AA7" s="2250"/>
      <c r="AB7" s="2250"/>
      <c r="AC7" s="2239"/>
      <c r="AD7" s="2239"/>
      <c r="AE7" s="2239"/>
      <c r="AF7" s="2312"/>
      <c r="AG7" s="2249"/>
      <c r="AH7" s="2250"/>
      <c r="AI7" s="2250"/>
      <c r="AJ7" s="2250"/>
      <c r="AK7" s="2250"/>
      <c r="AL7" s="2250"/>
      <c r="AM7" s="2250"/>
      <c r="AN7" s="2250"/>
      <c r="AO7" s="2250"/>
      <c r="AP7" s="2251"/>
      <c r="AQ7" s="1262" t="s">
        <v>432</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433</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475</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476</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477</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435</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436</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177</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178</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179</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438</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439</v>
      </c>
      <c r="Q26" s="1366"/>
      <c r="R26" s="1375"/>
      <c r="S26" s="1375"/>
      <c r="T26" s="1375"/>
      <c r="U26" s="733"/>
      <c r="V26" s="1164" t="s">
        <v>440</v>
      </c>
      <c r="AD26" s="190" t="s">
        <v>441</v>
      </c>
      <c r="AF26" s="190" t="s">
        <v>442</v>
      </c>
      <c r="AG26" s="1164" t="s">
        <v>440</v>
      </c>
      <c r="AM26" s="190" t="s">
        <v>443</v>
      </c>
      <c r="AO26" s="190" t="s">
        <v>442</v>
      </c>
      <c r="AR26" s="515"/>
      <c r="AS26" s="515"/>
      <c r="AT26" s="515"/>
      <c r="AU26" s="515"/>
      <c r="AV26" s="515"/>
      <c r="AW26" s="1164">
        <v>0</v>
      </c>
    </row>
    <row customHeight="1" ht="14.25" hidden="1">
      <c r="P27" s="1314"/>
      <c r="AW27" s="1159">
        <v>0</v>
      </c>
    </row>
    <row customHeight="1" ht="14.25" hidden="1">
      <c r="P28" s="1314"/>
      <c r="AW28" s="1159">
        <v>0</v>
      </c>
    </row>
    <row customHeight="1" ht="15">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7">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5">
      <c r="R31" s="380"/>
      <c r="S31" s="380"/>
      <c r="T31" s="380"/>
      <c r="U31" s="2253" t="str">
        <f>IF(org=0,"Не определено",org)</f>
        <v>ООО "Концессионная Коммунальная Компания"</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444</v>
      </c>
      <c r="V34" s="2254"/>
      <c r="W34" s="1376"/>
      <c r="X34" s="2268" t="str">
        <f>IF(TITLE_DATE_PR_CHANGE="",IF(TITLE_DATE_PR="","",TITLE_DATE_PR),TITLE_DATE_PR_CHANGE)</f>
        <v>45770</v>
      </c>
      <c r="Y34" s="2268"/>
      <c r="Z34" s="2268"/>
      <c r="AA34" s="2268"/>
      <c r="AB34" s="2268"/>
      <c r="AC34" s="2268"/>
      <c r="AD34" s="2268"/>
      <c r="AE34" s="2268"/>
      <c r="AF34" s="330"/>
      <c r="AG34" s="2268" t="str">
        <f>IF(TITLE_DATE_PR_CHANGE="",IF(TITLE_DATE_PR="","",TITLE_DATE_PR),TITLE_DATE_PR_CHANGE)</f>
        <v>45770</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445</v>
      </c>
      <c r="V35" s="2254"/>
      <c r="W35" s="1376"/>
      <c r="X35" s="2255" t="str">
        <f>IF(TITLE_NUMBER_PR_CHANGE="",IF(TITLE_NUMBER_PR="","",TITLE_NUMBER_PR),TITLE_NUMBER_PR_CHANGE)</f>
        <v>08-23/674,08-23/675,08-23/676</v>
      </c>
      <c r="Y35" s="2255"/>
      <c r="Z35" s="2255"/>
      <c r="AA35" s="2255"/>
      <c r="AB35" s="2255"/>
      <c r="AC35" s="2255"/>
      <c r="AD35" s="2255"/>
      <c r="AE35" s="2255"/>
      <c r="AF35" s="330"/>
      <c r="AG35" s="2255" t="str">
        <f>IF(TITLE_NUMBER_PR_CHANGE="",IF(TITLE_NUMBER_PR="","",TITLE_NUMBER_PR),TITLE_NUMBER_PR_CHANGE)</f>
        <v>08-23/674,08-23/675,08-23/676</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c r="A38" s="1252"/>
      <c r="B38" s="1252"/>
      <c r="C38" s="1252"/>
      <c r="D38" s="1252"/>
      <c r="E38" s="1252"/>
      <c r="F38" s="1252"/>
      <c r="G38" s="1252"/>
      <c r="H38" s="1252"/>
      <c r="I38" s="1252"/>
      <c r="J38" s="1252"/>
      <c r="K38" s="1252"/>
      <c r="L38" s="1252"/>
      <c r="M38" s="1384"/>
      <c r="N38" s="1252"/>
      <c r="O38" s="1252"/>
      <c r="P38" s="1252"/>
      <c r="U38" s="2254" t="s">
        <v>446</v>
      </c>
      <c r="V38" s="2254"/>
      <c r="W38" s="1376"/>
      <c r="X38" s="2268" t="str">
        <f>IF(TITLE_DATE_PR_CHANGE="",IF(TITLE_DATE_PR="","",TITLE_DATE_PR),TITLE_DATE_PR_CHANGE)</f>
        <v>45770</v>
      </c>
      <c r="Y38" s="2268"/>
      <c r="Z38" s="2268"/>
      <c r="AA38" s="2268"/>
      <c r="AB38" s="2268"/>
      <c r="AC38" s="2268"/>
      <c r="AD38" s="2268"/>
      <c r="AE38" s="2268"/>
      <c r="AF38" s="330"/>
      <c r="AG38" s="2268" t="str">
        <f>IF(TITLE_DATE_PR_CHANGE="",IF(TITLE_DATE_PR="","",TITLE_DATE_PR),TITLE_DATE_PR_CHANGE)</f>
        <v>45770</v>
      </c>
      <c r="AH38" s="2268"/>
      <c r="AI38" s="2268"/>
      <c r="AJ38" s="2268"/>
      <c r="AK38" s="2268"/>
      <c r="AL38" s="2268"/>
      <c r="AM38" s="2268"/>
      <c r="AN38" s="2268"/>
      <c r="AO38" s="330"/>
      <c r="AP38" s="330"/>
      <c r="AQ38" s="284"/>
      <c r="AR38" s="372"/>
      <c r="AS38" s="372"/>
      <c r="AT38" s="372"/>
      <c r="AU38" s="372"/>
      <c r="AV38" s="372"/>
      <c r="AW38" s="422">
        <v>0</v>
      </c>
    </row>
    <row s="1857" customFormat="1" customHeight="1" ht="18.75">
      <c r="A39" s="1252"/>
      <c r="B39" s="1252"/>
      <c r="C39" s="1252"/>
      <c r="D39" s="1252"/>
      <c r="E39" s="1252"/>
      <c r="F39" s="1252"/>
      <c r="G39" s="1252"/>
      <c r="H39" s="1252"/>
      <c r="I39" s="1252"/>
      <c r="J39" s="1252"/>
      <c r="K39" s="1252"/>
      <c r="L39" s="1252"/>
      <c r="M39" s="1384"/>
      <c r="N39" s="1252"/>
      <c r="O39" s="1252"/>
      <c r="P39" s="1252"/>
      <c r="U39" s="2254" t="s">
        <v>447</v>
      </c>
      <c r="V39" s="2254"/>
      <c r="W39" s="1376"/>
      <c r="X39" s="2255" t="str">
        <f>IF(TITLE_NUMBER_PR_CHANGE="",IF(TITLE_NUMBER_PR="","",TITLE_NUMBER_PR),TITLE_NUMBER_PR_CHANGE)</f>
        <v>08-23/674,08-23/675,08-23/676</v>
      </c>
      <c r="Y39" s="2255"/>
      <c r="Z39" s="2255"/>
      <c r="AA39" s="2255"/>
      <c r="AB39" s="2255"/>
      <c r="AC39" s="2255"/>
      <c r="AD39" s="2255"/>
      <c r="AE39" s="2255"/>
      <c r="AF39" s="330"/>
      <c r="AG39" s="2255" t="str">
        <f>IF(TITLE_NUMBER_PR_CHANGE="",IF(TITLE_NUMBER_PR="","",TITLE_NUMBER_PR),TITLE_NUMBER_PR_CHANGE)</f>
        <v>08-23/674,08-23/675,08-23/676</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448</v>
      </c>
      <c r="AG40" s="330"/>
      <c r="AH40" s="330"/>
      <c r="AI40" s="330"/>
      <c r="AJ40" s="330"/>
      <c r="AK40" s="330"/>
      <c r="AL40" s="330"/>
      <c r="AM40" s="330"/>
      <c r="AN40" s="330"/>
      <c r="AO40" s="282" t="s">
        <v>448</v>
      </c>
      <c r="AR40" s="372"/>
      <c r="AS40" s="372"/>
      <c r="AT40" s="372"/>
      <c r="AU40" s="372"/>
      <c r="AV40" s="372"/>
      <c r="AW40" s="422">
        <v>0</v>
      </c>
    </row>
    <row customHeight="1" ht="15">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5">
      <c r="R42" s="380"/>
      <c r="S42" s="380"/>
      <c r="T42" s="380"/>
      <c r="U42" s="2131" t="s">
        <v>324</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325</v>
      </c>
      <c r="AW42" s="1159">
        <v>14</v>
      </c>
    </row>
    <row customHeight="1" ht="15">
      <c r="R43" s="380"/>
      <c r="S43" s="380"/>
      <c r="T43" s="380"/>
      <c r="U43" s="2277" t="s">
        <v>88</v>
      </c>
      <c r="V43" s="2213" t="s">
        <v>449</v>
      </c>
      <c r="W43" s="305"/>
      <c r="X43" s="2278" t="s">
        <v>450</v>
      </c>
      <c r="Y43" s="2295"/>
      <c r="Z43" s="2295"/>
      <c r="AA43" s="2295"/>
      <c r="AB43" s="2295"/>
      <c r="AC43" s="2279"/>
      <c r="AD43" s="2279"/>
      <c r="AE43" s="2280"/>
      <c r="AF43" s="2281" t="s">
        <v>451</v>
      </c>
      <c r="AG43" s="2278" t="s">
        <v>450</v>
      </c>
      <c r="AH43" s="2295"/>
      <c r="AI43" s="2295"/>
      <c r="AJ43" s="2295"/>
      <c r="AK43" s="2295"/>
      <c r="AL43" s="2279"/>
      <c r="AM43" s="2279"/>
      <c r="AN43" s="2280"/>
      <c r="AO43" s="2281" t="s">
        <v>452</v>
      </c>
      <c r="AP43" s="2284" t="s">
        <v>453</v>
      </c>
      <c r="AQ43" s="2131"/>
      <c r="AW43" s="1159">
        <v>14</v>
      </c>
    </row>
    <row customHeight="1" ht="36">
      <c r="R44" s="380"/>
      <c r="S44" s="380"/>
      <c r="T44" s="380"/>
      <c r="U44" s="2277"/>
      <c r="V44" s="2213"/>
      <c r="W44" s="1035"/>
      <c r="X44" s="2298" t="s">
        <v>478</v>
      </c>
      <c r="Y44" s="2316" t="s">
        <v>479</v>
      </c>
      <c r="Z44" s="2316"/>
      <c r="AA44" s="2316"/>
      <c r="AB44" s="2316"/>
      <c r="AC44" s="2298" t="s">
        <v>457</v>
      </c>
      <c r="AD44" s="2615"/>
      <c r="AE44" s="2318"/>
      <c r="AF44" s="2282"/>
      <c r="AG44" s="2298" t="s">
        <v>478</v>
      </c>
      <c r="AH44" s="2316" t="s">
        <v>479</v>
      </c>
      <c r="AI44" s="2316"/>
      <c r="AJ44" s="2316"/>
      <c r="AK44" s="2316"/>
      <c r="AL44" s="2298" t="s">
        <v>457</v>
      </c>
      <c r="AM44" s="2615"/>
      <c r="AN44" s="2318"/>
      <c r="AO44" s="2282"/>
      <c r="AP44" s="2285"/>
      <c r="AQ44" s="2131"/>
      <c r="AW44" s="1159">
        <v>34</v>
      </c>
    </row>
    <row customHeight="1" ht="15">
      <c r="R45" s="380"/>
      <c r="S45" s="380"/>
      <c r="T45" s="380"/>
      <c r="U45" s="2277"/>
      <c r="V45" s="2213"/>
      <c r="W45" s="1035"/>
      <c r="X45" s="2329"/>
      <c r="Y45" s="2321" t="s">
        <v>480</v>
      </c>
      <c r="Z45" s="2274" t="s">
        <v>481</v>
      </c>
      <c r="AA45" s="2324"/>
      <c r="AB45" s="2275"/>
      <c r="AC45" s="2299"/>
      <c r="AD45" s="2616"/>
      <c r="AE45" s="2320"/>
      <c r="AF45" s="2282"/>
      <c r="AG45" s="2329"/>
      <c r="AH45" s="2321" t="s">
        <v>480</v>
      </c>
      <c r="AI45" s="2274" t="s">
        <v>481</v>
      </c>
      <c r="AJ45" s="2324"/>
      <c r="AK45" s="2275"/>
      <c r="AL45" s="2299"/>
      <c r="AM45" s="2616"/>
      <c r="AN45" s="2320"/>
      <c r="AO45" s="2282"/>
      <c r="AP45" s="2285"/>
      <c r="AQ45" s="2131"/>
      <c r="AW45" s="1159">
        <v>14</v>
      </c>
    </row>
    <row customHeight="1" ht="27">
      <c r="R46" s="380"/>
      <c r="S46" s="380"/>
      <c r="T46" s="380"/>
      <c r="U46" s="2277"/>
      <c r="V46" s="2213"/>
      <c r="W46" s="1035"/>
      <c r="X46" s="2329"/>
      <c r="Y46" s="2322"/>
      <c r="Z46" s="2321" t="s">
        <v>482</v>
      </c>
      <c r="AA46" s="2274" t="s">
        <v>483</v>
      </c>
      <c r="AB46" s="2275"/>
      <c r="AC46" s="2321" t="s">
        <v>467</v>
      </c>
      <c r="AD46" s="2325" t="s">
        <v>468</v>
      </c>
      <c r="AE46" s="2326"/>
      <c r="AF46" s="2282"/>
      <c r="AG46" s="2329"/>
      <c r="AH46" s="2322"/>
      <c r="AI46" s="2321" t="s">
        <v>482</v>
      </c>
      <c r="AJ46" s="2274" t="s">
        <v>483</v>
      </c>
      <c r="AK46" s="2275"/>
      <c r="AL46" s="2321" t="s">
        <v>467</v>
      </c>
      <c r="AM46" s="2325" t="s">
        <v>468</v>
      </c>
      <c r="AN46" s="2326"/>
      <c r="AO46" s="2282"/>
      <c r="AP46" s="2285"/>
      <c r="AQ46" s="2131"/>
      <c r="AW46" s="1159">
        <v>26</v>
      </c>
    </row>
    <row customHeight="1" ht="65.25">
      <c r="A47" s="1263"/>
      <c r="B47" s="1263" t="s">
        <v>144</v>
      </c>
      <c r="C47" s="1263" t="s">
        <v>145</v>
      </c>
      <c r="D47" s="1263" t="s">
        <v>146</v>
      </c>
      <c r="E47" s="1314" t="s">
        <v>458</v>
      </c>
      <c r="F47" s="1314" t="s">
        <v>459</v>
      </c>
      <c r="G47" s="1314" t="s">
        <v>460</v>
      </c>
      <c r="H47" s="1314" t="s">
        <v>461</v>
      </c>
      <c r="I47" s="1314" t="s">
        <v>462</v>
      </c>
      <c r="J47" s="1314" t="s">
        <v>463</v>
      </c>
      <c r="K47" s="1314" t="s">
        <v>464</v>
      </c>
      <c r="L47" s="1314" t="s">
        <v>484</v>
      </c>
      <c r="M47" s="1314" t="s">
        <v>439</v>
      </c>
      <c r="R47" s="380"/>
      <c r="S47" s="380"/>
      <c r="T47" s="380"/>
      <c r="U47" s="2277"/>
      <c r="V47" s="2213"/>
      <c r="W47" s="306"/>
      <c r="X47" s="2299"/>
      <c r="Y47" s="2323"/>
      <c r="Z47" s="2323"/>
      <c r="AA47" s="1226" t="s">
        <v>485</v>
      </c>
      <c r="AB47" s="1226" t="s">
        <v>486</v>
      </c>
      <c r="AC47" s="2323"/>
      <c r="AD47" s="2327"/>
      <c r="AE47" s="2328"/>
      <c r="AF47" s="2283"/>
      <c r="AG47" s="2299"/>
      <c r="AH47" s="2323"/>
      <c r="AI47" s="2323"/>
      <c r="AJ47" s="1226" t="s">
        <v>485</v>
      </c>
      <c r="AK47" s="1226" t="s">
        <v>486</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119</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1.75">
      <c r="A49" s="1271" t="s">
        <v>200</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132</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1.75">
      <c r="A50" s="1271" t="s">
        <v>200</v>
      </c>
      <c r="B50" s="1271" t="s">
        <v>201</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421</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422</v>
      </c>
      <c r="AS50" s="504"/>
      <c r="AT50" s="504" t="str">
        <f>IF(V50="","",V50)</f>
        <v>Территория действия тарифа</v>
      </c>
      <c r="AU50" s="504"/>
      <c r="AV50" s="504"/>
      <c r="AW50" s="1159">
        <v>21</v>
      </c>
    </row>
    <row customHeight="1" ht="24">
      <c r="A51" s="1271" t="s">
        <v>200</v>
      </c>
      <c r="B51" s="1271" t="s">
        <v>201</v>
      </c>
      <c r="C51" s="1271" t="s">
        <v>202</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423</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424</v>
      </c>
      <c r="AS51" s="504"/>
      <c r="AT51" s="504" t="str">
        <f>IF(V51="","",V51)</f>
        <v>Наименование системы теплоснабжения </v>
      </c>
      <c r="AU51" s="504"/>
      <c r="AV51" s="504"/>
      <c r="AW51" s="1159">
        <v>23</v>
      </c>
    </row>
    <row customHeight="1" ht="21.75">
      <c r="A52" s="1271" t="s">
        <v>200</v>
      </c>
      <c r="B52" s="1271" t="s">
        <v>201</v>
      </c>
      <c r="C52" s="1271" t="s">
        <v>202</v>
      </c>
      <c r="D52" s="1271" t="s">
        <v>203</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425</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426</v>
      </c>
      <c r="AS52" s="504"/>
      <c r="AT52" s="504" t="str">
        <f>IF(V52="","",V52)</f>
        <v>Источник тепловой энергии  </v>
      </c>
      <c r="AU52" s="504"/>
      <c r="AV52" s="504"/>
      <c r="AW52" s="1159">
        <v>21</v>
      </c>
    </row>
    <row s="1646" customFormat="1" customHeight="1" ht="0">
      <c r="A53" s="1379" t="s">
        <v>200</v>
      </c>
      <c r="B53" s="1379" t="s">
        <v>201</v>
      </c>
      <c r="C53" s="1379" t="s">
        <v>202</v>
      </c>
      <c r="D53" s="1379" t="s">
        <v>203</v>
      </c>
      <c r="E53" s="2294"/>
      <c r="F53" s="2294"/>
      <c r="G53" s="2294"/>
      <c r="H53" s="2315"/>
      <c r="I53" s="2131" t="str">
        <f>U52&amp;".1"</f>
        <v>....1</v>
      </c>
      <c r="J53" s="1379"/>
      <c r="K53" s="1379"/>
      <c r="L53" s="1379"/>
      <c r="M53" s="1385" t="s">
        <v>427</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1.75">
      <c r="A54" s="1271" t="s">
        <v>200</v>
      </c>
      <c r="B54" s="1271" t="s">
        <v>201</v>
      </c>
      <c r="C54" s="1271" t="s">
        <v>202</v>
      </c>
      <c r="D54" s="1271" t="s">
        <v>203</v>
      </c>
      <c r="E54" s="2294"/>
      <c r="F54" s="2294"/>
      <c r="G54" s="2294"/>
      <c r="H54" s="2315"/>
      <c r="I54" s="2105"/>
      <c r="J54" s="2131" t="str">
        <f>I53&amp;".1"</f>
        <v>....1.1</v>
      </c>
      <c r="K54" s="1271"/>
      <c r="L54" s="1271"/>
      <c r="M54" s="1314" t="s">
        <v>430</v>
      </c>
      <c r="Q54" s="2261"/>
      <c r="R54" s="2261">
        <v>1</v>
      </c>
      <c r="S54" s="522"/>
      <c r="T54" s="361"/>
      <c r="U54" s="1340" t="str">
        <f>$J54</f>
        <v>....1.1</v>
      </c>
      <c r="V54" s="290" t="s">
        <v>431</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432</v>
      </c>
      <c r="AS54" s="504"/>
      <c r="AT54" s="504" t="str">
        <f>IF(V54="","",V54)</f>
        <v>Группа потребителей</v>
      </c>
      <c r="AU54" s="504"/>
      <c r="AV54" s="504"/>
      <c r="AW54" s="1159">
        <v>21</v>
      </c>
    </row>
    <row customHeight="1" ht="21.75">
      <c r="A55" s="1271" t="s">
        <v>200</v>
      </c>
      <c r="B55" s="1271" t="s">
        <v>201</v>
      </c>
      <c r="C55" s="1271" t="s">
        <v>202</v>
      </c>
      <c r="D55" s="1271" t="s">
        <v>203</v>
      </c>
      <c r="E55" s="2294"/>
      <c r="F55" s="2294"/>
      <c r="G55" s="2294"/>
      <c r="H55" s="2315"/>
      <c r="I55" s="2105"/>
      <c r="J55" s="2105"/>
      <c r="K55" s="2131" t="str">
        <f>J54&amp;".1"</f>
        <v>....1.1.1</v>
      </c>
      <c r="L55" s="143"/>
      <c r="M55" s="1314" t="s">
        <v>433</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475</v>
      </c>
      <c r="AR55" s="515">
        <f>STRCHECKDATE(X57:AP57)</f>
      </c>
      <c r="AS55" s="504"/>
      <c r="AT55" s="504" t="str">
        <f>IF(V55="","",V55)</f>
        <v/>
      </c>
      <c r="AU55" s="504"/>
      <c r="AV55" s="504"/>
      <c r="AW55" s="1159">
        <v>21</v>
      </c>
    </row>
    <row customHeight="1" ht="11.25">
      <c r="A56" s="1271" t="s">
        <v>200</v>
      </c>
      <c r="B56" s="1271" t="s">
        <v>201</v>
      </c>
      <c r="C56" s="1271" t="s">
        <v>202</v>
      </c>
      <c r="D56" s="1271" t="s">
        <v>203</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476</v>
      </c>
      <c r="AR56" s="515">
        <f>STRCHECKDATE(X58:AP58)</f>
      </c>
      <c r="AS56" s="504"/>
      <c r="AT56" s="504" t="str">
        <f>IF(V56="","",V56)</f>
        <v/>
      </c>
      <c r="AU56" s="504"/>
      <c r="AV56" s="504"/>
      <c r="AW56" s="1159">
        <v>11</v>
      </c>
    </row>
    <row customHeight="1" ht="0">
      <c r="A57" s="1271" t="s">
        <v>200</v>
      </c>
      <c r="B57" s="1271" t="s">
        <v>201</v>
      </c>
      <c r="C57" s="1271" t="s">
        <v>202</v>
      </c>
      <c r="D57" s="1271" t="s">
        <v>203</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25">
      <c r="A58" s="1271" t="s">
        <v>200</v>
      </c>
      <c r="B58" s="1271" t="s">
        <v>201</v>
      </c>
      <c r="C58" s="1271" t="s">
        <v>202</v>
      </c>
      <c r="D58" s="1271" t="s">
        <v>203</v>
      </c>
      <c r="E58" s="2294"/>
      <c r="F58" s="2294"/>
      <c r="G58" s="2294"/>
      <c r="H58" s="2315"/>
      <c r="I58" s="2105"/>
      <c r="J58" s="2105"/>
      <c r="K58" s="2131"/>
      <c r="L58" s="1271"/>
      <c r="M58" s="1314"/>
      <c r="Q58" s="2261"/>
      <c r="R58" s="2261"/>
      <c r="S58" s="1335"/>
      <c r="T58" s="360"/>
      <c r="U58" s="1282"/>
      <c r="V58" s="292" t="s">
        <v>477</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25">
      <c r="A59" s="1271" t="s">
        <v>200</v>
      </c>
      <c r="B59" s="1271" t="s">
        <v>201</v>
      </c>
      <c r="C59" s="1271" t="s">
        <v>202</v>
      </c>
      <c r="D59" s="1271" t="s">
        <v>203</v>
      </c>
      <c r="E59" s="2294"/>
      <c r="F59" s="2294"/>
      <c r="G59" s="2294"/>
      <c r="H59" s="2315"/>
      <c r="I59" s="2105"/>
      <c r="J59" s="2131"/>
      <c r="K59" s="1271"/>
      <c r="L59" s="1271"/>
      <c r="M59" s="1314"/>
      <c r="Q59" s="2261"/>
      <c r="R59" s="2261"/>
      <c r="S59" s="1335"/>
      <c r="T59" s="360"/>
      <c r="U59" s="1282"/>
      <c r="V59" s="291" t="s">
        <v>435</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25">
      <c r="A60" s="1271" t="s">
        <v>200</v>
      </c>
      <c r="B60" s="1271" t="s">
        <v>201</v>
      </c>
      <c r="C60" s="1271" t="s">
        <v>202</v>
      </c>
      <c r="D60" s="1271" t="s">
        <v>203</v>
      </c>
      <c r="E60" s="2294"/>
      <c r="F60" s="2294"/>
      <c r="G60" s="2294"/>
      <c r="H60" s="2315"/>
      <c r="I60" s="2131"/>
      <c r="J60" s="1271"/>
      <c r="K60" s="1271"/>
      <c r="L60" s="1271"/>
      <c r="M60" s="1314"/>
      <c r="Q60" s="2261"/>
      <c r="R60" s="1335"/>
      <c r="S60" s="1335"/>
      <c r="T60" s="360"/>
      <c r="U60" s="1282"/>
      <c r="V60" s="369" t="s">
        <v>436</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200</v>
      </c>
      <c r="B61" s="1271" t="s">
        <v>201</v>
      </c>
      <c r="C61" s="1271" t="s">
        <v>202</v>
      </c>
      <c r="D61" s="1271" t="s">
        <v>203</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200</v>
      </c>
      <c r="B62" s="1379" t="s">
        <v>201</v>
      </c>
      <c r="C62" s="1379" t="s">
        <v>202</v>
      </c>
      <c r="D62" s="1378"/>
      <c r="E62" s="2294"/>
      <c r="F62" s="2294"/>
      <c r="G62" s="2293"/>
      <c r="H62" s="1378"/>
      <c r="I62" s="1378"/>
      <c r="J62" s="1378"/>
      <c r="K62" s="1378"/>
      <c r="L62" s="1378"/>
      <c r="M62" s="1381"/>
      <c r="N62" s="1382"/>
      <c r="O62" s="1382"/>
      <c r="P62" s="355"/>
      <c r="Q62" s="1320"/>
      <c r="R62" s="1321"/>
      <c r="S62" s="1320"/>
      <c r="T62" s="1320"/>
      <c r="U62" s="1326"/>
      <c r="V62" s="1329" t="s">
        <v>177</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200</v>
      </c>
      <c r="B63" s="1379" t="s">
        <v>201</v>
      </c>
      <c r="C63" s="1378"/>
      <c r="D63" s="1378"/>
      <c r="E63" s="2294"/>
      <c r="F63" s="2293"/>
      <c r="G63" s="1378"/>
      <c r="H63" s="1378"/>
      <c r="I63" s="1378"/>
      <c r="J63" s="1378"/>
      <c r="K63" s="1378"/>
      <c r="L63" s="1378"/>
      <c r="M63" s="1381"/>
      <c r="N63" s="1383"/>
      <c r="O63" s="1383"/>
      <c r="P63" s="355"/>
      <c r="Q63" s="1320"/>
      <c r="R63" s="1321"/>
      <c r="S63" s="1320"/>
      <c r="T63" s="1320"/>
      <c r="U63" s="1326"/>
      <c r="V63" s="1329" t="s">
        <v>178</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200</v>
      </c>
      <c r="B64" s="1379"/>
      <c r="C64" s="1379"/>
      <c r="D64" s="1379"/>
      <c r="E64" s="2293"/>
      <c r="F64" s="1379"/>
      <c r="G64" s="1379"/>
      <c r="H64" s="1379"/>
      <c r="I64" s="1379"/>
      <c r="J64" s="1379"/>
      <c r="K64" s="1379"/>
      <c r="L64" s="1379"/>
      <c r="M64" s="1385"/>
      <c r="N64" s="1383"/>
      <c r="O64" s="1383"/>
      <c r="P64" s="355"/>
      <c r="Q64" s="384"/>
      <c r="R64" s="1348"/>
      <c r="S64" s="384"/>
      <c r="T64" s="384"/>
      <c r="U64" s="1326"/>
      <c r="V64" s="1329" t="s">
        <v>179</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5">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190</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25">
      <c r="N66" s="1159"/>
      <c r="O66" s="1159"/>
      <c r="P66" s="513"/>
      <c r="Q66" s="1159"/>
      <c r="R66" s="1159"/>
      <c r="S66" s="1159"/>
      <c r="T66" s="1159"/>
      <c r="U66" s="1159"/>
      <c r="AR66" s="1159"/>
      <c r="AS66" s="1159"/>
      <c r="AT66" s="1159"/>
      <c r="AU66" s="1159"/>
      <c r="AV66" s="1159"/>
      <c r="AW66" s="1159">
        <v>11</v>
      </c>
    </row>
    <row customHeight="1" ht="3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5">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60502-D335-4806-4239-0.2EFA7B49}" mc:Ignorable="x14ac xr xr2 xr3">
  <sheetPr>
    <tabColor rgb="FFCCCCFF"/>
  </sheetPr>
  <dimension ref="A1:Q79"/>
  <sheetViews>
    <sheetView topLeftCell="A1" showGridLines="0" zoomScale="90" workbookViewId="0">
      <selection activeCell="I11" sqref="I11"/>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PP110.OPEN.INFO.REQUEST.HEAT.EIAS</v>
      </c>
      <c r="F2" s="273"/>
      <c r="G2" s="249"/>
      <c r="H2" s="249"/>
      <c r="I2" s="249"/>
      <c r="J2" s="876"/>
      <c r="K2" s="249"/>
      <c r="Q2" s="75">
        <v>14</v>
      </c>
    </row>
    <row customHeight="1" ht="15">
      <c r="E3" s="250" t="str">
        <f>version</f>
        <v>Версия отчёта: 1.1.1</v>
      </c>
      <c r="F3" s="273"/>
      <c r="G3" s="774"/>
      <c r="H3" s="774"/>
      <c r="I3" s="774"/>
      <c r="J3" s="877"/>
      <c r="K3" s="92"/>
      <c r="Q3" s="78">
        <v>14</v>
      </c>
    </row>
    <row s="1616" customFormat="1" customHeight="1" ht="6">
      <c r="A4" s="788"/>
      <c r="B4" s="236"/>
      <c r="C4" s="237"/>
      <c r="D4" s="238"/>
      <c r="E4" s="247"/>
      <c r="F4" s="248"/>
      <c r="G4" s="775"/>
      <c r="H4" s="413"/>
      <c r="I4" s="415"/>
      <c r="J4" s="878"/>
      <c r="Q4" s="240">
        <v>6</v>
      </c>
    </row>
    <row customHeight="1" ht="39.75">
      <c r="D5" s="79"/>
      <c r="E5" s="209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0"/>
      <c r="G5" s="776"/>
      <c r="J5" s="879"/>
      <c r="Q5" s="78">
        <v>38</v>
      </c>
    </row>
    <row s="1616" customFormat="1" customHeight="1" ht="6">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1736">
        <v>46023.3353125</v>
      </c>
      <c r="G11" s="81"/>
      <c r="H11" s="777" t="s">
        <v>22</v>
      </c>
      <c r="J11" s="880" t="s">
        <v>23</v>
      </c>
      <c r="Q11" s="78">
        <v>0</v>
      </c>
    </row>
    <row customHeight="1" ht="22.5">
      <c r="A12" s="2102"/>
      <c r="D12" s="79"/>
      <c r="E12" s="1169" t="s">
        <v>24</v>
      </c>
      <c r="F12" s="1736">
        <v>47848</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
      <c r="A16" s="789"/>
      <c r="B16" s="236"/>
      <c r="C16" s="237"/>
      <c r="D16" s="243"/>
      <c r="E16" s="241"/>
      <c r="F16" s="244"/>
      <c r="G16" s="81"/>
      <c r="H16" s="413"/>
      <c r="I16" s="415"/>
      <c r="J16" s="878"/>
      <c r="Q16" s="240">
        <v>6</v>
      </c>
    </row>
    <row customHeight="1" ht="21">
      <c r="D17" s="79"/>
      <c r="E17" s="395" t="s">
        <v>36</v>
      </c>
      <c r="F17" s="220" t="s">
        <v>37</v>
      </c>
      <c r="G17" s="77"/>
      <c r="H17" s="777" t="s">
        <v>22</v>
      </c>
      <c r="Q17" s="78">
        <v>20</v>
      </c>
    </row>
    <row customHeight="1" ht="25.5" hidden="1">
      <c r="D18" s="79"/>
      <c r="E18" s="1779" t="s">
        <v>38</v>
      </c>
      <c r="F18" s="1737"/>
      <c r="G18" s="77"/>
      <c r="I18" s="778"/>
      <c r="J18" s="2101" t="s">
        <v>39</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c r="D20" s="79"/>
      <c r="E20" s="80"/>
      <c r="F20" s="274" t="str">
        <f>"Первичное "&amp;IF(TEMPLATE_GROUP="P","установление тарифов","предложение по тарифам")</f>
        <v>Первичное предложение по тарифам</v>
      </c>
      <c r="G20" s="77"/>
      <c r="I20" s="398"/>
      <c r="J20" s="879" t="s">
        <v>40</v>
      </c>
      <c r="Q20" s="78">
        <v>0</v>
      </c>
    </row>
    <row customHeight="1" ht="19.5">
      <c r="D21" s="79"/>
      <c r="E21" s="395" t="str">
        <f>"Дата "&amp;IF(TEMPLATE_GROUP="P","документа","подачи заявления")&amp;" об утверждении тарифов"</f>
        <v>Дата подачи заявления об утверждении тарифов</v>
      </c>
      <c r="F21" s="1736">
        <v>45770</v>
      </c>
      <c r="G21" s="77"/>
      <c r="I21" s="779"/>
      <c r="Q21" s="78">
        <v>0</v>
      </c>
    </row>
    <row customHeight="1" ht="19.5">
      <c r="D22" s="79"/>
      <c r="E22" s="395" t="str">
        <f>"Номер "&amp;IF(TEMPLATE_GROUP="P","документа","подачи заявления")&amp;" об утверждении тарифов"</f>
        <v>Номер подачи заявления об утверждении тарифов</v>
      </c>
      <c r="F22" s="220" t="s">
        <v>41</v>
      </c>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25">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
      <c r="A38" s="789"/>
      <c r="B38" s="236"/>
      <c r="C38" s="237"/>
      <c r="D38" s="238"/>
      <c r="E38" s="239"/>
      <c r="F38" s="1057"/>
      <c r="G38" s="77"/>
      <c r="H38" s="413"/>
      <c r="I38" s="415"/>
      <c r="J38" s="880"/>
      <c r="Q38" s="240">
        <v>6</v>
      </c>
    </row>
    <row customHeight="1" ht="36.75">
      <c r="A39" s="789"/>
      <c r="D39" s="79"/>
      <c r="E39" s="395" t="s">
        <v>56</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c r="A45" s="788"/>
      <c r="B45" s="430"/>
      <c r="C45" s="431"/>
      <c r="D45" s="432"/>
      <c r="E45" s="433"/>
      <c r="F45" s="1057"/>
      <c r="G45" s="77"/>
      <c r="H45" s="413"/>
      <c r="I45" s="415"/>
      <c r="J45" s="880"/>
      <c r="Q45" s="434">
        <v>0</v>
      </c>
    </row>
    <row s="1616" customFormat="1" customHeight="1" ht="24.75">
      <c r="A46" s="788"/>
      <c r="B46" s="430"/>
      <c r="C46" s="431"/>
      <c r="D46" s="432"/>
      <c r="E46" s="1169" t="s">
        <v>59</v>
      </c>
      <c r="F46" s="714" t="s">
        <v>19</v>
      </c>
      <c r="G46" s="77"/>
      <c r="H46" s="413"/>
      <c r="I46" s="415"/>
      <c r="J46" s="880"/>
      <c r="Q46" s="434">
        <v>0</v>
      </c>
    </row>
    <row s="1639" customFormat="1" customHeight="1" ht="24.75">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22</v>
      </c>
      <c r="I62" s="415"/>
      <c r="J62" s="880"/>
      <c r="Q62" s="413">
        <v>0</v>
      </c>
    </row>
    <row s="1616" customFormat="1" customHeight="1" ht="6">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75"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25">
      <c r="Q76" s="78">
        <v>11</v>
      </c>
    </row>
    <row customHeight="1" ht="11.25">
      <c r="Q77" s="78">
        <v>11</v>
      </c>
    </row>
    <row customHeight="1" ht="11.25">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A0D70B1-CAE8-6F34-1447-0.F363FA89}"/>
    <hyperlink ref="H17" location="Титульный!H9" display="Как заполнить?" tooltip="Помощь по работе с полями отчётной формы" xr:uid="{E1931DD5-6347-55EB-7195-0.82051FBC}"/>
    <hyperlink ref="H39" location="Титульный!H9" display="Как заполнить?" tooltip="Помощь по работе с полями отчётной формы" xr:uid="{0B25FBC5-7BCF-7633-FD97-0.AB2C9A3F}"/>
    <hyperlink ref="H62" location="Титульный!H9" display="Как заполнить?" tooltip="Помощь по работе с полями отчётной формы" xr:uid="{B69F1629-0465-AE2E-B0AB-0.80B0347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C5E67-248D-0D65-6E99-0.0C74BEC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132</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420</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421</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422</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423</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424</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425</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426</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427</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487</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488</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489</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490</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491</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177</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178</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179</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438</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439</v>
      </c>
      <c r="P23" s="1512"/>
      <c r="Q23" s="1514"/>
      <c r="R23" s="1514"/>
      <c r="Y23" s="1511" t="s">
        <v>441</v>
      </c>
      <c r="AA23" s="1511" t="s">
        <v>442</v>
      </c>
      <c r="AB23" s="1511" t="s">
        <v>492</v>
      </c>
      <c r="AE23" s="1511" t="s">
        <v>493</v>
      </c>
      <c r="AF23" s="1511" t="s">
        <v>492</v>
      </c>
      <c r="AI23" s="1511" t="s">
        <v>494</v>
      </c>
      <c r="AJ23" s="1511" t="s">
        <v>492</v>
      </c>
      <c r="AM23" s="1511" t="s">
        <v>495</v>
      </c>
      <c r="AQ23" s="1511" t="s">
        <v>441</v>
      </c>
      <c r="AS23" s="1511" t="s">
        <v>442</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5">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5">
      <c r="Q28" s="295"/>
      <c r="R28" s="380"/>
      <c r="S28" s="2253" t="str">
        <f>IF(org=0,"Не определено",org)</f>
        <v>ООО "Концессионная Коммунальная Компания"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444</v>
      </c>
      <c r="T31" s="2254"/>
      <c r="U31" s="1376"/>
      <c r="V31" s="2268" t="str">
        <f>IF(TITLE_DATE_PR_CHANGE="",IF(TITLE_DATE_PR="","",TITLE_DATE_PR),TITLE_DATE_PR_CHANGE)</f>
        <v>45770</v>
      </c>
      <c r="W31" s="2268"/>
      <c r="X31" s="2268"/>
      <c r="Y31" s="2268"/>
      <c r="Z31" s="2268"/>
      <c r="AA31" s="330"/>
      <c r="AB31" s="2268" t="str">
        <f>IF(TITLE_DATE_PR_CHANGE="",IF(TITLE_DATE_PR="","",TITLE_DATE_PR),TITLE_DATE_PR_CHANGE)</f>
        <v>45770</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445</v>
      </c>
      <c r="T32" s="2254"/>
      <c r="U32" s="1376"/>
      <c r="V32" s="2255" t="str">
        <f>IF(TITLE_NUMBER_PR_CHANGE="",IF(TITLE_NUMBER_PR="","",TITLE_NUMBER_PR),TITLE_NUMBER_PR_CHANGE)</f>
        <v>08-23/674,08-23/675,08-23/676</v>
      </c>
      <c r="W32" s="2255"/>
      <c r="X32" s="2255"/>
      <c r="Y32" s="2255"/>
      <c r="Z32" s="2255"/>
      <c r="AA32" s="330"/>
      <c r="AB32" s="2255" t="str">
        <f>IF(TITLE_NUMBER_PR_CHANGE="",IF(TITLE_NUMBER_PR="","",TITLE_NUMBER_PR),TITLE_NUMBER_PR_CHANGE)</f>
        <v>08-23/674,08-23/675,08-23/676</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c r="A35" s="1372"/>
      <c r="B35" s="1372"/>
      <c r="C35" s="1372"/>
      <c r="D35" s="1372"/>
      <c r="E35" s="1372"/>
      <c r="F35" s="1372"/>
      <c r="G35" s="1372"/>
      <c r="H35" s="1372"/>
      <c r="I35" s="1372"/>
      <c r="J35" s="1372"/>
      <c r="K35" s="1372"/>
      <c r="L35" s="1373"/>
      <c r="M35" s="1372"/>
      <c r="N35" s="1372"/>
      <c r="O35" s="1372"/>
      <c r="P35" s="1372"/>
      <c r="Q35" s="1372"/>
      <c r="S35" s="2254" t="s">
        <v>444</v>
      </c>
      <c r="T35" s="2254"/>
      <c r="U35" s="1376"/>
      <c r="V35" s="2268" t="str">
        <f>IF(TITLE_DATE_PR_CHANGE="",IF(TITLE_DATE_PR="","",TITLE_DATE_PR),TITLE_DATE_PR_CHANGE)</f>
        <v>45770</v>
      </c>
      <c r="W35" s="2268"/>
      <c r="X35" s="2268"/>
      <c r="Y35" s="2268"/>
      <c r="Z35" s="2268"/>
      <c r="AA35" s="330"/>
      <c r="AB35" s="2268" t="str">
        <f>IF(TITLE_DATE_PR_CHANGE="",IF(TITLE_DATE_PR="","",TITLE_DATE_PR),TITLE_DATE_PR_CHANGE)</f>
        <v>45770</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c r="A36" s="1372"/>
      <c r="B36" s="1372"/>
      <c r="C36" s="1372"/>
      <c r="D36" s="1372"/>
      <c r="E36" s="1372"/>
      <c r="F36" s="1372"/>
      <c r="G36" s="1372"/>
      <c r="H36" s="1372"/>
      <c r="I36" s="1372"/>
      <c r="J36" s="1372"/>
      <c r="K36" s="1372"/>
      <c r="L36" s="1373"/>
      <c r="M36" s="1372"/>
      <c r="N36" s="1372"/>
      <c r="O36" s="1372"/>
      <c r="P36" s="1372"/>
      <c r="Q36" s="1372"/>
      <c r="S36" s="2254" t="s">
        <v>445</v>
      </c>
      <c r="T36" s="2254"/>
      <c r="U36" s="1376"/>
      <c r="V36" s="2255" t="str">
        <f>IF(TITLE_NUMBER_PR_CHANGE="",IF(TITLE_NUMBER_PR="","",TITLE_NUMBER_PR),TITLE_NUMBER_PR_CHANGE)</f>
        <v>08-23/674,08-23/675,08-23/676</v>
      </c>
      <c r="W36" s="2255"/>
      <c r="X36" s="2255"/>
      <c r="Y36" s="2255"/>
      <c r="Z36" s="2255"/>
      <c r="AA36" s="330"/>
      <c r="AB36" s="2255" t="str">
        <f>IF(TITLE_NUMBER_PR_CHANGE="",IF(TITLE_NUMBER_PR="","",TITLE_NUMBER_PR),TITLE_NUMBER_PR_CHANGE)</f>
        <v>08-23/674,08-23/675,08-23/676</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0.7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448</v>
      </c>
      <c r="AB37" s="330"/>
      <c r="AC37" s="330"/>
      <c r="AD37" s="330"/>
      <c r="AE37" s="330"/>
      <c r="AF37" s="330"/>
      <c r="AG37" s="330"/>
      <c r="AH37" s="330"/>
      <c r="AI37" s="330"/>
      <c r="AJ37" s="330"/>
      <c r="AK37" s="330"/>
      <c r="AL37" s="330"/>
      <c r="AM37" s="330"/>
      <c r="AN37" s="330"/>
      <c r="AO37" s="330"/>
      <c r="AP37" s="330"/>
      <c r="AQ37" s="330"/>
      <c r="AR37" s="330"/>
      <c r="AS37" s="282" t="s">
        <v>448</v>
      </c>
      <c r="AV37" s="372"/>
      <c r="AW37" s="372"/>
      <c r="AX37" s="372"/>
      <c r="AY37" s="372"/>
      <c r="AZ37" s="372"/>
      <c r="BA37" s="422">
        <v>1</v>
      </c>
    </row>
    <row customHeight="1" ht="15">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5">
      <c r="Q39" s="295"/>
      <c r="R39" s="380"/>
      <c r="S39" s="2131" t="s">
        <v>324</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325</v>
      </c>
      <c r="BA39" s="1159">
        <v>14</v>
      </c>
    </row>
    <row customHeight="1" ht="15">
      <c r="Q40" s="295"/>
      <c r="R40" s="380"/>
      <c r="S40" s="2277" t="s">
        <v>88</v>
      </c>
      <c r="T40" s="2213" t="s">
        <v>496</v>
      </c>
      <c r="U40" s="305"/>
      <c r="V40" s="2279"/>
      <c r="W40" s="2279"/>
      <c r="X40" s="2279"/>
      <c r="Y40" s="2279"/>
      <c r="Z40" s="2280"/>
      <c r="AA40" s="2340" t="s">
        <v>451</v>
      </c>
      <c r="AB40" s="2332" t="s">
        <v>497</v>
      </c>
      <c r="AC40" s="2295"/>
      <c r="AD40" s="2295"/>
      <c r="AE40" s="2333"/>
      <c r="AF40" s="2295" t="s">
        <v>498</v>
      </c>
      <c r="AG40" s="2295"/>
      <c r="AH40" s="2295"/>
      <c r="AI40" s="2333"/>
      <c r="AJ40" s="2332" t="s">
        <v>499</v>
      </c>
      <c r="AK40" s="2295"/>
      <c r="AL40" s="2295"/>
      <c r="AM40" s="2333"/>
      <c r="AN40" s="2332" t="s">
        <v>450</v>
      </c>
      <c r="AO40" s="2295"/>
      <c r="AP40" s="2279"/>
      <c r="AQ40" s="2279"/>
      <c r="AR40" s="2280"/>
      <c r="AS40" s="2281" t="s">
        <v>451</v>
      </c>
      <c r="AT40" s="2284" t="s">
        <v>453</v>
      </c>
      <c r="AU40" s="2131"/>
      <c r="BA40" s="1159">
        <v>14</v>
      </c>
    </row>
    <row customHeight="1" ht="36">
      <c r="Q41" s="295"/>
      <c r="R41" s="380"/>
      <c r="S41" s="2277"/>
      <c r="T41" s="2213"/>
      <c r="U41" s="1035"/>
      <c r="V41" s="2131" t="s">
        <v>500</v>
      </c>
      <c r="W41" s="2131"/>
      <c r="X41" s="2298" t="s">
        <v>457</v>
      </c>
      <c r="Y41" s="2317"/>
      <c r="Z41" s="2318"/>
      <c r="AA41" s="2341"/>
      <c r="AB41" s="2334"/>
      <c r="AC41" s="2335"/>
      <c r="AD41" s="2335"/>
      <c r="AE41" s="2336"/>
      <c r="AF41" s="2335"/>
      <c r="AG41" s="2335"/>
      <c r="AH41" s="2335"/>
      <c r="AI41" s="2336"/>
      <c r="AJ41" s="2334"/>
      <c r="AK41" s="2335"/>
      <c r="AL41" s="2335"/>
      <c r="AM41" s="2335"/>
      <c r="AN41" s="2131" t="s">
        <v>500</v>
      </c>
      <c r="AO41" s="2131"/>
      <c r="AP41" s="2317" t="s">
        <v>457</v>
      </c>
      <c r="AQ41" s="2317"/>
      <c r="AR41" s="2318"/>
      <c r="AS41" s="2282"/>
      <c r="AT41" s="2285"/>
      <c r="AU41" s="2131"/>
      <c r="BA41" s="1159">
        <v>34</v>
      </c>
    </row>
    <row customHeight="1" ht="15">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5">
      <c r="A43" s="1374"/>
      <c r="B43" s="1374" t="s">
        <v>144</v>
      </c>
      <c r="C43" s="1374" t="s">
        <v>145</v>
      </c>
      <c r="D43" s="1374" t="s">
        <v>146</v>
      </c>
      <c r="E43" s="1368" t="s">
        <v>458</v>
      </c>
      <c r="F43" s="1368" t="s">
        <v>459</v>
      </c>
      <c r="G43" s="1368" t="s">
        <v>460</v>
      </c>
      <c r="H43" s="1368" t="s">
        <v>461</v>
      </c>
      <c r="I43" s="1368" t="s">
        <v>462</v>
      </c>
      <c r="J43" s="1368" t="s">
        <v>463</v>
      </c>
      <c r="K43" s="1368" t="s">
        <v>464</v>
      </c>
      <c r="L43" s="1368" t="s">
        <v>439</v>
      </c>
      <c r="Q43" s="295"/>
      <c r="R43" s="380"/>
      <c r="S43" s="2277"/>
      <c r="T43" s="2213"/>
      <c r="U43" s="306"/>
      <c r="V43" s="1334" t="s">
        <v>501</v>
      </c>
      <c r="W43" s="1334" t="s">
        <v>502</v>
      </c>
      <c r="X43" s="1342" t="s">
        <v>467</v>
      </c>
      <c r="Y43" s="2274" t="s">
        <v>468</v>
      </c>
      <c r="Z43" s="2275"/>
      <c r="AA43" s="2342"/>
      <c r="AB43" s="2337"/>
      <c r="AC43" s="2338"/>
      <c r="AD43" s="2338"/>
      <c r="AE43" s="2339"/>
      <c r="AF43" s="2338"/>
      <c r="AG43" s="2338"/>
      <c r="AH43" s="2338"/>
      <c r="AI43" s="2339"/>
      <c r="AJ43" s="2337"/>
      <c r="AK43" s="2338"/>
      <c r="AL43" s="2338"/>
      <c r="AM43" s="2339"/>
      <c r="AN43" s="1864" t="s">
        <v>501</v>
      </c>
      <c r="AO43" s="1864" t="s">
        <v>502</v>
      </c>
      <c r="AP43" s="1342" t="s">
        <v>467</v>
      </c>
      <c r="AQ43" s="2274" t="s">
        <v>468</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119</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224</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132</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1.75">
      <c r="A46" s="1367" t="s">
        <v>224</v>
      </c>
      <c r="B46" s="1367" t="s">
        <v>225</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421</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422</v>
      </c>
      <c r="AW46" s="504"/>
      <c r="AX46" s="504" t="str">
        <f>IF(T46="","",T46)</f>
        <v>Территория действия тарифа</v>
      </c>
      <c r="AY46" s="504"/>
      <c r="AZ46" s="504"/>
      <c r="BA46" s="1159">
        <v>21</v>
      </c>
    </row>
    <row customHeight="1" ht="24">
      <c r="A47" s="1367" t="s">
        <v>224</v>
      </c>
      <c r="B47" s="1367" t="s">
        <v>225</v>
      </c>
      <c r="C47" s="1367" t="s">
        <v>226</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423</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424</v>
      </c>
      <c r="AW47" s="504"/>
      <c r="AX47" s="504" t="str">
        <f>IF(T47="","",T47)</f>
        <v>Наименование системы теплоснабжения </v>
      </c>
      <c r="AY47" s="504"/>
      <c r="AZ47" s="504"/>
      <c r="BA47" s="1159">
        <v>23</v>
      </c>
    </row>
    <row customHeight="1" ht="21">
      <c r="A48" s="1367" t="s">
        <v>224</v>
      </c>
      <c r="B48" s="1367" t="s">
        <v>225</v>
      </c>
      <c r="C48" s="1367" t="s">
        <v>226</v>
      </c>
      <c r="D48" s="1367" t="s">
        <v>227</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425</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426</v>
      </c>
      <c r="AW48" s="504"/>
      <c r="AX48" s="504" t="str">
        <f>IF(T48="","",T48)</f>
        <v>Источник тепловой энергии  </v>
      </c>
      <c r="AY48" s="504"/>
      <c r="AZ48" s="504"/>
      <c r="BA48" s="1159">
        <v>20</v>
      </c>
    </row>
    <row s="1646" customFormat="1" customHeight="1" ht="0.75">
      <c r="A49" s="1347" t="s">
        <v>224</v>
      </c>
      <c r="B49" s="1347" t="s">
        <v>225</v>
      </c>
      <c r="C49" s="1347" t="s">
        <v>226</v>
      </c>
      <c r="D49" s="1347" t="s">
        <v>227</v>
      </c>
      <c r="E49" s="2263"/>
      <c r="F49" s="2263"/>
      <c r="G49" s="2263"/>
      <c r="H49" s="2263"/>
      <c r="I49" s="2260" t="str">
        <f>S48&amp;".1"</f>
        <v>....1</v>
      </c>
      <c r="J49" s="1347"/>
      <c r="K49" s="1347"/>
      <c r="L49" s="1350" t="s">
        <v>427</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0.75">
      <c r="A50" s="1347" t="s">
        <v>224</v>
      </c>
      <c r="B50" s="1347" t="s">
        <v>225</v>
      </c>
      <c r="C50" s="1347" t="s">
        <v>226</v>
      </c>
      <c r="D50" s="1347" t="s">
        <v>227</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1.75">
      <c r="A51" s="1367" t="s">
        <v>224</v>
      </c>
      <c r="B51" s="1367" t="s">
        <v>225</v>
      </c>
      <c r="C51" s="1367" t="s">
        <v>226</v>
      </c>
      <c r="D51" s="1367" t="s">
        <v>227</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28</v>
      </c>
      <c r="AF51" s="2111" t="s">
        <v>19</v>
      </c>
      <c r="AG51" s="2330"/>
      <c r="AH51" s="2209">
        <v>1</v>
      </c>
      <c r="AI51" s="2352" t="s">
        <v>28</v>
      </c>
      <c r="AJ51" s="2111" t="s">
        <v>19</v>
      </c>
      <c r="AK51" s="315"/>
      <c r="AL51" s="1341">
        <v>1</v>
      </c>
      <c r="AM51" s="1406"/>
      <c r="AN51" s="755"/>
      <c r="AO51" s="1261"/>
      <c r="AP51" s="1738"/>
      <c r="AQ51" s="1463" t="s">
        <v>66</v>
      </c>
      <c r="AR51" s="1738"/>
      <c r="AS51" s="1463" t="s">
        <v>66</v>
      </c>
      <c r="AT51" s="1352"/>
      <c r="AU51" s="2257" t="s">
        <v>503</v>
      </c>
      <c r="AV51" s="515">
        <f>STRCHECKDATE(V54:AT54)</f>
      </c>
      <c r="AW51" s="504"/>
      <c r="AX51" s="504" t="str">
        <f>IF(T51="","",T51)</f>
        <v/>
      </c>
      <c r="AY51" s="504"/>
      <c r="AZ51" s="504"/>
      <c r="BA51" s="1159">
        <v>21</v>
      </c>
    </row>
    <row customHeight="1" ht="11.25">
      <c r="A52" s="1367" t="s">
        <v>224</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488</v>
      </c>
      <c r="AN52" s="1397"/>
      <c r="AO52" s="1500"/>
      <c r="AP52" s="1397"/>
      <c r="AQ52" s="1397"/>
      <c r="AR52" s="1397"/>
      <c r="AS52" s="1397"/>
      <c r="AT52" s="1394"/>
      <c r="AU52" s="2258"/>
      <c r="AW52" s="504"/>
      <c r="AX52" s="504"/>
      <c r="AY52" s="504"/>
      <c r="AZ52" s="504"/>
      <c r="BA52" s="1159">
        <v>11</v>
      </c>
    </row>
    <row customHeight="1" ht="11.25">
      <c r="A53" s="1367" t="s">
        <v>224</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489</v>
      </c>
      <c r="AJ53" s="1397"/>
      <c r="AK53" s="1397"/>
      <c r="AL53" s="1397"/>
      <c r="AM53" s="1397"/>
      <c r="AN53" s="1397"/>
      <c r="AO53" s="1500"/>
      <c r="AP53" s="1397"/>
      <c r="AQ53" s="1397"/>
      <c r="AR53" s="1397"/>
      <c r="AS53" s="1397"/>
      <c r="AT53" s="1394"/>
      <c r="AU53" s="2258"/>
      <c r="AW53" s="504"/>
      <c r="AX53" s="504"/>
      <c r="AY53" s="504"/>
      <c r="AZ53" s="504"/>
      <c r="BA53" s="1159">
        <v>11</v>
      </c>
    </row>
    <row customHeight="1" ht="11.25">
      <c r="A54" s="1367" t="s">
        <v>224</v>
      </c>
      <c r="B54" s="1367" t="s">
        <v>225</v>
      </c>
      <c r="C54" s="1367" t="s">
        <v>226</v>
      </c>
      <c r="D54" s="1367" t="s">
        <v>227</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490</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25">
      <c r="A55" s="1367" t="s">
        <v>224</v>
      </c>
      <c r="B55" s="1367" t="s">
        <v>225</v>
      </c>
      <c r="C55" s="1367" t="s">
        <v>226</v>
      </c>
      <c r="D55" s="1367" t="s">
        <v>227</v>
      </c>
      <c r="E55" s="2263"/>
      <c r="F55" s="2263"/>
      <c r="G55" s="2263"/>
      <c r="H55" s="2263"/>
      <c r="I55" s="2290"/>
      <c r="J55" s="2260"/>
      <c r="K55" s="1367"/>
      <c r="L55" s="1368"/>
      <c r="P55" s="2261"/>
      <c r="Q55" s="2261"/>
      <c r="R55" s="360"/>
      <c r="S55" s="1282"/>
      <c r="T55" s="291" t="s">
        <v>491</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0.75">
      <c r="A56" s="1347" t="s">
        <v>224</v>
      </c>
      <c r="B56" s="1347" t="s">
        <v>225</v>
      </c>
      <c r="C56" s="1347" t="s">
        <v>226</v>
      </c>
      <c r="D56" s="1347" t="s">
        <v>227</v>
      </c>
      <c r="E56" s="2263"/>
      <c r="F56" s="2263"/>
      <c r="G56" s="2263"/>
      <c r="H56" s="2263"/>
      <c r="I56" s="2260"/>
      <c r="J56" s="1347"/>
      <c r="K56" s="1347"/>
      <c r="L56" s="1350"/>
      <c r="M56" s="514"/>
      <c r="N56" s="514"/>
      <c r="O56" s="514"/>
      <c r="P56" s="2261"/>
      <c r="Q56" s="1335"/>
      <c r="R56" s="360"/>
      <c r="S56" s="1390"/>
      <c r="T56" s="1391" t="s">
        <v>436</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0.75">
      <c r="A57" s="1347" t="s">
        <v>224</v>
      </c>
      <c r="B57" s="1347" t="s">
        <v>225</v>
      </c>
      <c r="C57" s="1347" t="s">
        <v>226</v>
      </c>
      <c r="D57" s="1347" t="s">
        <v>227</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0.75">
      <c r="A58" s="1347" t="s">
        <v>224</v>
      </c>
      <c r="B58" s="1347" t="s">
        <v>225</v>
      </c>
      <c r="C58" s="1347" t="s">
        <v>226</v>
      </c>
      <c r="D58" s="1318"/>
      <c r="E58" s="2263"/>
      <c r="F58" s="2263"/>
      <c r="G58" s="2262"/>
      <c r="H58" s="1318"/>
      <c r="I58" s="1318"/>
      <c r="J58" s="1318"/>
      <c r="K58" s="1318"/>
      <c r="L58" s="1343"/>
      <c r="M58" s="1319"/>
      <c r="N58" s="1319"/>
      <c r="P58" s="1320"/>
      <c r="Q58" s="1321"/>
      <c r="R58" s="1320"/>
      <c r="S58" s="1326"/>
      <c r="T58" s="1329" t="s">
        <v>177</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0.75">
      <c r="A59" s="1347" t="s">
        <v>224</v>
      </c>
      <c r="B59" s="1347" t="s">
        <v>225</v>
      </c>
      <c r="C59" s="1318"/>
      <c r="D59" s="1318"/>
      <c r="E59" s="2263"/>
      <c r="F59" s="2262"/>
      <c r="G59" s="1318"/>
      <c r="H59" s="1318"/>
      <c r="I59" s="1318"/>
      <c r="J59" s="1318"/>
      <c r="K59" s="1318"/>
      <c r="L59" s="1343"/>
      <c r="M59" s="1325"/>
      <c r="N59" s="1325"/>
      <c r="P59" s="1320"/>
      <c r="Q59" s="1321"/>
      <c r="R59" s="1320"/>
      <c r="S59" s="1326"/>
      <c r="T59" s="1329" t="s">
        <v>178</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0.75">
      <c r="A60" s="1347" t="s">
        <v>224</v>
      </c>
      <c r="B60" s="1347"/>
      <c r="C60" s="1347"/>
      <c r="D60" s="1347"/>
      <c r="E60" s="2263"/>
      <c r="F60" s="1347"/>
      <c r="G60" s="1347"/>
      <c r="H60" s="1347"/>
      <c r="I60" s="1347"/>
      <c r="J60" s="1347"/>
      <c r="K60" s="1347"/>
      <c r="L60" s="1350"/>
      <c r="M60" s="1325"/>
      <c r="N60" s="1325"/>
      <c r="O60" s="522"/>
      <c r="P60" s="384"/>
      <c r="Q60" s="1348"/>
      <c r="R60" s="384"/>
      <c r="S60" s="1326"/>
      <c r="T60" s="1329" t="s">
        <v>179</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0.75">
      <c r="A61" s="1347" t="s">
        <v>224</v>
      </c>
      <c r="B61" s="1347"/>
      <c r="C61" s="1347"/>
      <c r="D61" s="1347"/>
      <c r="E61" s="2262"/>
      <c r="F61" s="1347"/>
      <c r="G61" s="1347"/>
      <c r="H61" s="1347"/>
      <c r="I61" s="1347"/>
      <c r="J61" s="1347"/>
      <c r="K61" s="1347"/>
      <c r="L61" s="1350"/>
      <c r="M61" s="1325"/>
      <c r="N61" s="1325"/>
      <c r="O61" s="522"/>
      <c r="P61" s="384"/>
      <c r="Q61" s="1348"/>
      <c r="R61" s="384"/>
      <c r="S61" s="1326"/>
      <c r="T61" s="1329" t="s">
        <v>179</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0.75">
      <c r="A62" s="1318"/>
      <c r="B62" s="1318"/>
      <c r="C62" s="1318"/>
      <c r="D62" s="1318"/>
      <c r="E62" s="1347"/>
      <c r="F62" s="1318"/>
      <c r="G62" s="1318"/>
      <c r="H62" s="1318"/>
      <c r="I62" s="1318"/>
      <c r="J62" s="1318"/>
      <c r="K62" s="1318"/>
      <c r="L62" s="1343"/>
      <c r="M62" s="1325"/>
      <c r="N62" s="1325"/>
      <c r="P62" s="1320"/>
      <c r="Q62" s="1321"/>
      <c r="R62" s="1320"/>
      <c r="S62" s="1326"/>
      <c r="T62" s="1329" t="s">
        <v>190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25">
      <c r="M63" s="1164"/>
      <c r="N63" s="1164"/>
      <c r="O63" s="541"/>
      <c r="P63" s="1164"/>
      <c r="Q63" s="1164"/>
      <c r="R63" s="1159"/>
      <c r="S63" s="1159"/>
      <c r="AV63" s="1159"/>
      <c r="AW63" s="1159"/>
      <c r="AX63" s="1159"/>
      <c r="AY63" s="1159"/>
      <c r="AZ63" s="1159"/>
      <c r="BA63" s="1159">
        <v>11</v>
      </c>
    </row>
    <row customHeight="1" ht="20.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5">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20.2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5">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5">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E9EE8-A2AD-FFC5-648A-0.FC067BC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504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505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29">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356" t="s">
        <v>512</v>
      </c>
      <c r="W38" s="2266" t="s">
        <v>456</v>
      </c>
      <c r="X38" s="2267"/>
      <c r="Y38" s="2266" t="s">
        <v>457</v>
      </c>
      <c r="Z38" s="2273"/>
      <c r="AA38" s="2267"/>
      <c r="AB38" s="2282"/>
      <c r="AC38" s="1356" t="s">
        <v>512</v>
      </c>
      <c r="AD38" s="2266" t="s">
        <v>456</v>
      </c>
      <c r="AE38" s="2267"/>
      <c r="AF38" s="2266" t="s">
        <v>457</v>
      </c>
      <c r="AG38" s="2273"/>
      <c r="AH38" s="2267"/>
      <c r="AI38" s="2282"/>
      <c r="AJ38" s="2285"/>
      <c r="AK38" s="2131"/>
      <c r="AQ38" s="1159">
        <v>34</v>
      </c>
    </row>
    <row customHeight="1" ht="36">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356" t="s">
        <v>515</v>
      </c>
      <c r="W39" s="1226" t="s">
        <v>516</v>
      </c>
      <c r="X39" s="1226" t="s">
        <v>517</v>
      </c>
      <c r="Y39" s="1361" t="s">
        <v>467</v>
      </c>
      <c r="Z39" s="2274" t="s">
        <v>468</v>
      </c>
      <c r="AA39" s="2275"/>
      <c r="AB39" s="2283"/>
      <c r="AC39" s="1356" t="s">
        <v>515</v>
      </c>
      <c r="AD39" s="1226" t="s">
        <v>516</v>
      </c>
      <c r="AE39" s="1226" t="s">
        <v>517</v>
      </c>
      <c r="AF39" s="1361" t="s">
        <v>467</v>
      </c>
      <c r="AG39" s="2274" t="s">
        <v>468</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250</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250</v>
      </c>
      <c r="B42" s="1367" t="s">
        <v>251</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250</v>
      </c>
      <c r="B43" s="1367" t="s">
        <v>251</v>
      </c>
      <c r="C43" s="1367" t="s">
        <v>252</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504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505</v>
      </c>
      <c r="AM43" s="504"/>
      <c r="AN43" s="504" t="str">
        <f>IF(T43="","",T43)</f>
        <v>Наименование централизованной системы холодного водоснабжения</v>
      </c>
      <c r="AO43" s="504"/>
      <c r="AP43" s="504"/>
      <c r="AQ43" s="1159">
        <v>23</v>
      </c>
    </row>
    <row customHeight="1" ht="24">
      <c r="A44" s="1367" t="s">
        <v>250</v>
      </c>
      <c r="B44" s="1367" t="s">
        <v>251</v>
      </c>
      <c r="C44" s="1367" t="s">
        <v>252</v>
      </c>
      <c r="D44" s="1367" t="s">
        <v>518</v>
      </c>
      <c r="E44" s="2263"/>
      <c r="F44" s="2263"/>
      <c r="G44" s="2263"/>
      <c r="H44" s="2263"/>
      <c r="I44" s="2260" t="str">
        <f>S43&amp;".1"</f>
        <v>...1</v>
      </c>
      <c r="J44" s="1367"/>
      <c r="K44" s="1367"/>
      <c r="L44" s="1368"/>
      <c r="P44" s="2261">
        <v>1</v>
      </c>
      <c r="Q44" s="1358"/>
      <c r="R44" s="360"/>
      <c r="S44" s="1362"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250</v>
      </c>
      <c r="B45" s="1367" t="s">
        <v>251</v>
      </c>
      <c r="C45" s="1367" t="s">
        <v>252</v>
      </c>
      <c r="D45" s="1367" t="s">
        <v>518</v>
      </c>
      <c r="E45" s="2263"/>
      <c r="F45" s="2263"/>
      <c r="G45" s="2263"/>
      <c r="H45" s="2263"/>
      <c r="I45" s="2290"/>
      <c r="J45" s="2260" t="str">
        <f>I44&amp;".1"</f>
        <v>...1.1</v>
      </c>
      <c r="K45" s="1367"/>
      <c r="L45" s="1368" t="s">
        <v>430</v>
      </c>
      <c r="P45" s="2261"/>
      <c r="Q45" s="2261">
        <v>1</v>
      </c>
      <c r="R45" s="361"/>
      <c r="S45" s="1362"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250</v>
      </c>
      <c r="B46" s="1367" t="s">
        <v>251</v>
      </c>
      <c r="C46" s="1367" t="s">
        <v>252</v>
      </c>
      <c r="D46" s="1367" t="s">
        <v>518</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250</v>
      </c>
      <c r="B47" s="1367" t="s">
        <v>251</v>
      </c>
      <c r="C47" s="1367" t="s">
        <v>252</v>
      </c>
      <c r="D47" s="1367" t="s">
        <v>518</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250</v>
      </c>
      <c r="B48" s="1367" t="s">
        <v>251</v>
      </c>
      <c r="C48" s="1367" t="s">
        <v>252</v>
      </c>
      <c r="D48" s="1367" t="s">
        <v>518</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250</v>
      </c>
      <c r="B49" s="1367" t="s">
        <v>251</v>
      </c>
      <c r="C49" s="1367" t="s">
        <v>252</v>
      </c>
      <c r="D49" s="1367" t="s">
        <v>518</v>
      </c>
      <c r="E49" s="2263"/>
      <c r="F49" s="2263"/>
      <c r="G49" s="2263"/>
      <c r="H49" s="2263"/>
      <c r="I49" s="2260"/>
      <c r="J49" s="1367"/>
      <c r="K49" s="1367"/>
      <c r="L49" s="1368"/>
      <c r="P49" s="2261"/>
      <c r="Q49" s="1358"/>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250</v>
      </c>
      <c r="B50" s="1367" t="s">
        <v>251</v>
      </c>
      <c r="C50" s="1367" t="s">
        <v>252</v>
      </c>
      <c r="D50" s="1367" t="s">
        <v>518</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250</v>
      </c>
      <c r="B51" s="1347" t="s">
        <v>251</v>
      </c>
      <c r="C51" s="1318"/>
      <c r="D51" s="1318"/>
      <c r="E51" s="2263"/>
      <c r="F51" s="2262"/>
      <c r="G51" s="1318"/>
      <c r="H51" s="1318"/>
      <c r="I51" s="1318"/>
      <c r="J51" s="1318"/>
      <c r="K51" s="1318"/>
      <c r="L51" s="1430"/>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250</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C7EFF-BF4E-979E-9547-0.F4F39A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505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61">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456" t="s">
        <v>512</v>
      </c>
      <c r="W38" s="2266" t="s">
        <v>456</v>
      </c>
      <c r="X38" s="2267"/>
      <c r="Y38" s="2266" t="s">
        <v>457</v>
      </c>
      <c r="Z38" s="2273"/>
      <c r="AA38" s="2267"/>
      <c r="AB38" s="2282"/>
      <c r="AC38" s="1456" t="s">
        <v>512</v>
      </c>
      <c r="AD38" s="2266" t="s">
        <v>456</v>
      </c>
      <c r="AE38" s="2267"/>
      <c r="AF38" s="2266" t="s">
        <v>457</v>
      </c>
      <c r="AG38" s="2273"/>
      <c r="AH38" s="2267"/>
      <c r="AI38" s="2282"/>
      <c r="AJ38" s="2285"/>
      <c r="AK38" s="2131"/>
      <c r="AQ38" s="1159">
        <v>34</v>
      </c>
    </row>
    <row customHeight="1" ht="36">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456" t="s">
        <v>515</v>
      </c>
      <c r="W39" s="1226" t="s">
        <v>516</v>
      </c>
      <c r="X39" s="1226" t="s">
        <v>517</v>
      </c>
      <c r="Y39" s="1459" t="s">
        <v>467</v>
      </c>
      <c r="Z39" s="2274" t="s">
        <v>468</v>
      </c>
      <c r="AA39" s="2275"/>
      <c r="AB39" s="2283"/>
      <c r="AC39" s="1456" t="s">
        <v>515</v>
      </c>
      <c r="AD39" s="1226" t="s">
        <v>516</v>
      </c>
      <c r="AE39" s="1226" t="s">
        <v>517</v>
      </c>
      <c r="AF39" s="1459" t="s">
        <v>467</v>
      </c>
      <c r="AG39" s="2274" t="s">
        <v>468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255</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255</v>
      </c>
      <c r="B42" s="1367" t="s">
        <v>256</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255</v>
      </c>
      <c r="B43" s="1367" t="s">
        <v>256</v>
      </c>
      <c r="C43" s="1367" t="s">
        <v>257</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505</v>
      </c>
      <c r="AM43" s="504"/>
      <c r="AN43" s="504" t="str">
        <f>IF(T43="","",T43)</f>
        <v>Наименование централизованной системы холодного водоснабжения</v>
      </c>
      <c r="AO43" s="504"/>
      <c r="AP43" s="504"/>
      <c r="AQ43" s="1159">
        <v>23</v>
      </c>
    </row>
    <row customHeight="1" ht="24">
      <c r="A44" s="1367" t="s">
        <v>255</v>
      </c>
      <c r="B44" s="1367" t="s">
        <v>256</v>
      </c>
      <c r="C44" s="1367" t="s">
        <v>257</v>
      </c>
      <c r="D44" s="1367" t="s">
        <v>519</v>
      </c>
      <c r="E44" s="2263"/>
      <c r="F44" s="2263"/>
      <c r="G44" s="2263"/>
      <c r="H44" s="2263"/>
      <c r="I44" s="2260" t="str">
        <f>S43&amp;".1"</f>
        <v>...1</v>
      </c>
      <c r="J44" s="1367"/>
      <c r="K44" s="1367"/>
      <c r="L44" s="1368"/>
      <c r="P44" s="2261">
        <v>1</v>
      </c>
      <c r="Q44" s="1454"/>
      <c r="R44" s="360"/>
      <c r="S44" s="1461"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255</v>
      </c>
      <c r="B45" s="1367" t="s">
        <v>256</v>
      </c>
      <c r="C45" s="1367" t="s">
        <v>257</v>
      </c>
      <c r="D45" s="1367" t="s">
        <v>519</v>
      </c>
      <c r="E45" s="2263"/>
      <c r="F45" s="2263"/>
      <c r="G45" s="2263"/>
      <c r="H45" s="2263"/>
      <c r="I45" s="2290"/>
      <c r="J45" s="2260" t="str">
        <f>I44&amp;".1"</f>
        <v>...1.1</v>
      </c>
      <c r="K45" s="1367"/>
      <c r="L45" s="1368" t="s">
        <v>430</v>
      </c>
      <c r="P45" s="2261"/>
      <c r="Q45" s="2261">
        <v>1</v>
      </c>
      <c r="R45" s="361"/>
      <c r="S45" s="1461"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255</v>
      </c>
      <c r="B46" s="1367" t="s">
        <v>256</v>
      </c>
      <c r="C46" s="1367" t="s">
        <v>257</v>
      </c>
      <c r="D46" s="1367" t="s">
        <v>519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255</v>
      </c>
      <c r="B47" s="1367" t="s">
        <v>256</v>
      </c>
      <c r="C47" s="1367" t="s">
        <v>257</v>
      </c>
      <c r="D47" s="1367" t="s">
        <v>519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255</v>
      </c>
      <c r="B48" s="1367" t="s">
        <v>256</v>
      </c>
      <c r="C48" s="1367" t="s">
        <v>257</v>
      </c>
      <c r="D48" s="1367" t="s">
        <v>519</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255</v>
      </c>
      <c r="B49" s="1367" t="s">
        <v>256</v>
      </c>
      <c r="C49" s="1367" t="s">
        <v>257</v>
      </c>
      <c r="D49" s="1367" t="s">
        <v>519</v>
      </c>
      <c r="E49" s="2263"/>
      <c r="F49" s="2263"/>
      <c r="G49" s="2263"/>
      <c r="H49" s="2263"/>
      <c r="I49" s="2260"/>
      <c r="J49" s="1367"/>
      <c r="K49" s="1367"/>
      <c r="L49" s="1368"/>
      <c r="P49" s="2261"/>
      <c r="Q49" s="1454"/>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255</v>
      </c>
      <c r="B50" s="1367" t="s">
        <v>256</v>
      </c>
      <c r="C50" s="1367" t="s">
        <v>257</v>
      </c>
      <c r="D50" s="1367" t="s">
        <v>519</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255</v>
      </c>
      <c r="B51" s="1347" t="s">
        <v>256</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255</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F98EB-C4E3-C262-68FA-0.03884C6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505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61">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456" t="s">
        <v>512</v>
      </c>
      <c r="W38" s="2266" t="s">
        <v>456</v>
      </c>
      <c r="X38" s="2267"/>
      <c r="Y38" s="2266" t="s">
        <v>457</v>
      </c>
      <c r="Z38" s="2273"/>
      <c r="AA38" s="2267"/>
      <c r="AB38" s="2282"/>
      <c r="AC38" s="1456" t="s">
        <v>512</v>
      </c>
      <c r="AD38" s="2266" t="s">
        <v>456</v>
      </c>
      <c r="AE38" s="2267"/>
      <c r="AF38" s="2266" t="s">
        <v>457</v>
      </c>
      <c r="AG38" s="2273"/>
      <c r="AH38" s="2267"/>
      <c r="AI38" s="2282"/>
      <c r="AJ38" s="2285"/>
      <c r="AK38" s="2131"/>
      <c r="AQ38" s="1159">
        <v>34</v>
      </c>
    </row>
    <row customHeight="1" ht="36">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456" t="s">
        <v>515</v>
      </c>
      <c r="W39" s="1226" t="s">
        <v>516</v>
      </c>
      <c r="X39" s="1226" t="s">
        <v>517</v>
      </c>
      <c r="Y39" s="1459" t="s">
        <v>467</v>
      </c>
      <c r="Z39" s="2274" t="s">
        <v>468</v>
      </c>
      <c r="AA39" s="2275"/>
      <c r="AB39" s="2283"/>
      <c r="AC39" s="1456" t="s">
        <v>515</v>
      </c>
      <c r="AD39" s="1226" t="s">
        <v>516</v>
      </c>
      <c r="AE39" s="1226" t="s">
        <v>517</v>
      </c>
      <c r="AF39" s="1459" t="s">
        <v>467</v>
      </c>
      <c r="AG39" s="2274" t="s">
        <v>468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260</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260</v>
      </c>
      <c r="B42" s="1367" t="s">
        <v>261</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260</v>
      </c>
      <c r="B43" s="1367" t="s">
        <v>261</v>
      </c>
      <c r="C43" s="1367" t="s">
        <v>262</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505</v>
      </c>
      <c r="AM43" s="504"/>
      <c r="AN43" s="504" t="str">
        <f>IF(T43="","",T43)</f>
        <v>Наименование централизованной системы холодного водоснабжения</v>
      </c>
      <c r="AO43" s="504"/>
      <c r="AP43" s="504"/>
      <c r="AQ43" s="1159">
        <v>23</v>
      </c>
    </row>
    <row customHeight="1" ht="24">
      <c r="A44" s="1367" t="s">
        <v>260</v>
      </c>
      <c r="B44" s="1367" t="s">
        <v>261</v>
      </c>
      <c r="C44" s="1367" t="s">
        <v>262</v>
      </c>
      <c r="D44" s="1367" t="s">
        <v>520</v>
      </c>
      <c r="E44" s="2263"/>
      <c r="F44" s="2263"/>
      <c r="G44" s="2263"/>
      <c r="H44" s="2263"/>
      <c r="I44" s="2260" t="str">
        <f>S43&amp;".1"</f>
        <v>...1</v>
      </c>
      <c r="J44" s="1367"/>
      <c r="K44" s="1367"/>
      <c r="L44" s="1368"/>
      <c r="P44" s="2261">
        <v>1</v>
      </c>
      <c r="Q44" s="1454"/>
      <c r="R44" s="360"/>
      <c r="S44" s="1461"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260</v>
      </c>
      <c r="B45" s="1367" t="s">
        <v>261</v>
      </c>
      <c r="C45" s="1367" t="s">
        <v>262</v>
      </c>
      <c r="D45" s="1367" t="s">
        <v>520</v>
      </c>
      <c r="E45" s="2263"/>
      <c r="F45" s="2263"/>
      <c r="G45" s="2263"/>
      <c r="H45" s="2263"/>
      <c r="I45" s="2290"/>
      <c r="J45" s="2260" t="str">
        <f>I44&amp;".1"</f>
        <v>...1.1</v>
      </c>
      <c r="K45" s="1367"/>
      <c r="L45" s="1368" t="s">
        <v>430</v>
      </c>
      <c r="P45" s="2261"/>
      <c r="Q45" s="2261">
        <v>1</v>
      </c>
      <c r="R45" s="361"/>
      <c r="S45" s="1461"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260</v>
      </c>
      <c r="B46" s="1367" t="s">
        <v>261</v>
      </c>
      <c r="C46" s="1367" t="s">
        <v>262</v>
      </c>
      <c r="D46" s="1367" t="s">
        <v>520</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260</v>
      </c>
      <c r="B47" s="1367" t="s">
        <v>261</v>
      </c>
      <c r="C47" s="1367" t="s">
        <v>262</v>
      </c>
      <c r="D47" s="1367" t="s">
        <v>520</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260</v>
      </c>
      <c r="B48" s="1367" t="s">
        <v>261</v>
      </c>
      <c r="C48" s="1367" t="s">
        <v>262</v>
      </c>
      <c r="D48" s="1367" t="s">
        <v>520</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260</v>
      </c>
      <c r="B49" s="1367" t="s">
        <v>261</v>
      </c>
      <c r="C49" s="1367" t="s">
        <v>262</v>
      </c>
      <c r="D49" s="1367" t="s">
        <v>520</v>
      </c>
      <c r="E49" s="2263"/>
      <c r="F49" s="2263"/>
      <c r="G49" s="2263"/>
      <c r="H49" s="2263"/>
      <c r="I49" s="2260"/>
      <c r="J49" s="1367"/>
      <c r="K49" s="1367"/>
      <c r="L49" s="1368"/>
      <c r="P49" s="2261"/>
      <c r="Q49" s="1454"/>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260</v>
      </c>
      <c r="B50" s="1367" t="s">
        <v>261</v>
      </c>
      <c r="C50" s="1367" t="s">
        <v>262</v>
      </c>
      <c r="D50" s="1367" t="s">
        <v>520</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260</v>
      </c>
      <c r="B51" s="1347" t="s">
        <v>261</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260</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9449F-A675-D88D-CFE9-0.E3D208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505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61">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456" t="s">
        <v>512</v>
      </c>
      <c r="W38" s="2266" t="s">
        <v>456</v>
      </c>
      <c r="X38" s="2267"/>
      <c r="Y38" s="2266" t="s">
        <v>457</v>
      </c>
      <c r="Z38" s="2273"/>
      <c r="AA38" s="2267"/>
      <c r="AB38" s="2282"/>
      <c r="AC38" s="1456" t="s">
        <v>512</v>
      </c>
      <c r="AD38" s="2266" t="s">
        <v>456</v>
      </c>
      <c r="AE38" s="2267"/>
      <c r="AF38" s="2266" t="s">
        <v>457</v>
      </c>
      <c r="AG38" s="2273"/>
      <c r="AH38" s="2267"/>
      <c r="AI38" s="2282"/>
      <c r="AJ38" s="2285"/>
      <c r="AK38" s="2131"/>
      <c r="AQ38" s="1159">
        <v>34</v>
      </c>
    </row>
    <row customHeight="1" ht="36">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456" t="s">
        <v>515</v>
      </c>
      <c r="W39" s="1226" t="s">
        <v>516</v>
      </c>
      <c r="X39" s="1226" t="s">
        <v>517</v>
      </c>
      <c r="Y39" s="1459" t="s">
        <v>467</v>
      </c>
      <c r="Z39" s="2274" t="s">
        <v>468</v>
      </c>
      <c r="AA39" s="2275"/>
      <c r="AB39" s="2283"/>
      <c r="AC39" s="1456" t="s">
        <v>515</v>
      </c>
      <c r="AD39" s="1226" t="s">
        <v>516</v>
      </c>
      <c r="AE39" s="1226" t="s">
        <v>517</v>
      </c>
      <c r="AF39" s="1459" t="s">
        <v>467</v>
      </c>
      <c r="AG39" s="2274" t="s">
        <v>468</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265</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265</v>
      </c>
      <c r="B42" s="1367" t="s">
        <v>266</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265</v>
      </c>
      <c r="B43" s="1367" t="s">
        <v>266</v>
      </c>
      <c r="C43" s="1367" t="s">
        <v>267</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505</v>
      </c>
      <c r="AM43" s="504"/>
      <c r="AN43" s="504" t="str">
        <f>IF(T43="","",T43)</f>
        <v>Наименование централизованной системы холодного водоснабжения</v>
      </c>
      <c r="AO43" s="504"/>
      <c r="AP43" s="504"/>
      <c r="AQ43" s="1159">
        <v>23</v>
      </c>
    </row>
    <row customHeight="1" ht="24">
      <c r="A44" s="1367" t="s">
        <v>265</v>
      </c>
      <c r="B44" s="1367" t="s">
        <v>266</v>
      </c>
      <c r="C44" s="1367" t="s">
        <v>267</v>
      </c>
      <c r="D44" s="1367" t="s">
        <v>521</v>
      </c>
      <c r="E44" s="2263"/>
      <c r="F44" s="2263"/>
      <c r="G44" s="2263"/>
      <c r="H44" s="2263"/>
      <c r="I44" s="2260" t="str">
        <f>S43&amp;".1"</f>
        <v>...1</v>
      </c>
      <c r="J44" s="1367"/>
      <c r="K44" s="1367"/>
      <c r="L44" s="1368"/>
      <c r="P44" s="2261">
        <v>1</v>
      </c>
      <c r="Q44" s="1454"/>
      <c r="R44" s="360"/>
      <c r="S44" s="1461"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265</v>
      </c>
      <c r="B45" s="1367" t="s">
        <v>266</v>
      </c>
      <c r="C45" s="1367" t="s">
        <v>267</v>
      </c>
      <c r="D45" s="1367" t="s">
        <v>521</v>
      </c>
      <c r="E45" s="2263"/>
      <c r="F45" s="2263"/>
      <c r="G45" s="2263"/>
      <c r="H45" s="2263"/>
      <c r="I45" s="2290"/>
      <c r="J45" s="2260" t="str">
        <f>I44&amp;".1"</f>
        <v>...1.1</v>
      </c>
      <c r="K45" s="1367"/>
      <c r="L45" s="1368" t="s">
        <v>430</v>
      </c>
      <c r="P45" s="2261"/>
      <c r="Q45" s="2261">
        <v>1</v>
      </c>
      <c r="R45" s="361"/>
      <c r="S45" s="1461"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265</v>
      </c>
      <c r="B46" s="1367" t="s">
        <v>266</v>
      </c>
      <c r="C46" s="1367" t="s">
        <v>267</v>
      </c>
      <c r="D46" s="1367" t="s">
        <v>521</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265</v>
      </c>
      <c r="B47" s="1367" t="s">
        <v>266</v>
      </c>
      <c r="C47" s="1367" t="s">
        <v>267</v>
      </c>
      <c r="D47" s="1367" t="s">
        <v>521</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265</v>
      </c>
      <c r="B48" s="1367" t="s">
        <v>266</v>
      </c>
      <c r="C48" s="1367" t="s">
        <v>267</v>
      </c>
      <c r="D48" s="1367" t="s">
        <v>521</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265</v>
      </c>
      <c r="B49" s="1367" t="s">
        <v>266</v>
      </c>
      <c r="C49" s="1367" t="s">
        <v>267</v>
      </c>
      <c r="D49" s="1367" t="s">
        <v>521</v>
      </c>
      <c r="E49" s="2263"/>
      <c r="F49" s="2263"/>
      <c r="G49" s="2263"/>
      <c r="H49" s="2263"/>
      <c r="I49" s="2260"/>
      <c r="J49" s="1367"/>
      <c r="K49" s="1367"/>
      <c r="L49" s="1368"/>
      <c r="P49" s="2261"/>
      <c r="Q49" s="1454"/>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265</v>
      </c>
      <c r="B50" s="1367" t="s">
        <v>266</v>
      </c>
      <c r="C50" s="1367" t="s">
        <v>267</v>
      </c>
      <c r="D50" s="1367" t="s">
        <v>521</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265</v>
      </c>
      <c r="B51" s="1347" t="s">
        <v>266</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265</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83DF5-709F-7817-D3DD-0.E771CB23}"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132</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420</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421</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422</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423</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424</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425</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426</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427</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28</v>
      </c>
      <c r="AD8" s="755"/>
      <c r="AE8" s="1261"/>
      <c r="AF8" s="1959"/>
      <c r="AG8" s="1946" t="s">
        <v>66</v>
      </c>
      <c r="AH8" s="1959"/>
      <c r="AI8" s="1946" t="s">
        <v>66</v>
      </c>
      <c r="AJ8" s="1352"/>
      <c r="AK8" s="2257" t="s">
        <v>487</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491</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177</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178</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179</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438</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439</v>
      </c>
      <c r="P20" s="1512"/>
      <c r="Q20" s="1514"/>
      <c r="R20" s="1514"/>
      <c r="Y20" s="1511" t="s">
        <v>441</v>
      </c>
      <c r="AA20" s="1511" t="s">
        <v>442</v>
      </c>
      <c r="AC20" s="1511" t="s">
        <v>493</v>
      </c>
      <c r="AG20" s="1511" t="s">
        <v>441</v>
      </c>
      <c r="AI20" s="1511" t="s">
        <v>442</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5">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5">
      <c r="Q25" s="295"/>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444</v>
      </c>
      <c r="T28" s="2254"/>
      <c r="U28" s="1376"/>
      <c r="V28" s="2268" t="str">
        <f>IF(TITLE_DATE_PR_CHANGE="",IF(TITLE_DATE_PR="","",TITLE_DATE_PR),TITLE_DATE_PR_CHANGE)</f>
        <v>45770</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445</v>
      </c>
      <c r="T29" s="2254"/>
      <c r="U29" s="1376"/>
      <c r="V29" s="2255" t="str">
        <f>IF(TITLE_NUMBER_PR_CHANGE="",IF(TITLE_NUMBER_PR="","",TITLE_NUMBER_PR),TITLE_NUMBER_PR_CHANGE)</f>
        <v>08-23/674,08-23/675,08-23/676</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444</v>
      </c>
      <c r="T32" s="2254"/>
      <c r="U32" s="1376"/>
      <c r="V32" s="2268" t="str">
        <f>IF(TITLE_DATE_PR_CHANGE="",IF(TITLE_DATE_PR="","",TITLE_DATE_PR),TITLE_DATE_PR_CHANGE)</f>
        <v>45770</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445</v>
      </c>
      <c r="T33" s="2254"/>
      <c r="U33" s="1376"/>
      <c r="V33" s="2255" t="str">
        <f>IF(TITLE_NUMBER_PR_CHANGE="",IF(TITLE_NUMBER_PR="","",TITLE_NUMBER_PR),TITLE_NUMBER_PR_CHANGE)</f>
        <v>08-23/674,08-23/675,08-23/676</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0.7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448</v>
      </c>
      <c r="AB34" s="1646"/>
      <c r="AC34" s="1639"/>
      <c r="AD34" s="1639"/>
      <c r="AE34" s="1639"/>
      <c r="AF34" s="1639"/>
      <c r="AG34" s="1639"/>
      <c r="AH34" s="1639"/>
      <c r="AI34" s="1646" t="s">
        <v>448</v>
      </c>
      <c r="AL34" s="372"/>
      <c r="AM34" s="372"/>
      <c r="AN34" s="372"/>
      <c r="AO34" s="372"/>
      <c r="AP34" s="372"/>
      <c r="AQ34" s="422">
        <v>1</v>
      </c>
    </row>
    <row customHeight="1" ht="15">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5">
      <c r="Q36" s="295"/>
      <c r="R36" s="380"/>
      <c r="S36" s="2131" t="s">
        <v>324</v>
      </c>
      <c r="T36" s="2131"/>
      <c r="U36" s="2131"/>
      <c r="V36" s="2131"/>
      <c r="W36" s="2131"/>
      <c r="X36" s="2131"/>
      <c r="Y36" s="2131"/>
      <c r="Z36" s="2131"/>
      <c r="AA36" s="2179"/>
      <c r="AB36" s="2179"/>
      <c r="AC36" s="2179"/>
      <c r="AD36" s="2131"/>
      <c r="AE36" s="2131"/>
      <c r="AF36" s="2131"/>
      <c r="AG36" s="2131"/>
      <c r="AH36" s="2131"/>
      <c r="AI36" s="2131"/>
      <c r="AJ36" s="2131"/>
      <c r="AK36" s="2131" t="s">
        <v>325</v>
      </c>
      <c r="AQ36" s="1635">
        <v>14</v>
      </c>
    </row>
    <row customHeight="1" ht="15">
      <c r="Q37" s="295"/>
      <c r="R37" s="380"/>
      <c r="S37" s="2277" t="s">
        <v>88</v>
      </c>
      <c r="T37" s="2213" t="s">
        <v>522</v>
      </c>
      <c r="U37" s="341"/>
      <c r="V37" s="2279"/>
      <c r="W37" s="2279"/>
      <c r="X37" s="2279"/>
      <c r="Y37" s="2279"/>
      <c r="Z37" s="2279"/>
      <c r="AA37" s="2213" t="s">
        <v>451</v>
      </c>
      <c r="AB37" s="2212" t="s">
        <v>523</v>
      </c>
      <c r="AC37" s="2212" t="s">
        <v>497</v>
      </c>
      <c r="AD37" s="2295" t="s">
        <v>450</v>
      </c>
      <c r="AE37" s="2295"/>
      <c r="AF37" s="2279"/>
      <c r="AG37" s="2279"/>
      <c r="AH37" s="2280"/>
      <c r="AI37" s="2281" t="s">
        <v>451</v>
      </c>
      <c r="AJ37" s="2284" t="s">
        <v>453</v>
      </c>
      <c r="AK37" s="2131"/>
      <c r="AQ37" s="1635">
        <v>14</v>
      </c>
    </row>
    <row customHeight="1" ht="36">
      <c r="Q38" s="295"/>
      <c r="R38" s="380"/>
      <c r="S38" s="2277"/>
      <c r="T38" s="2213"/>
      <c r="U38" s="1035"/>
      <c r="V38" s="2107" t="s">
        <v>500</v>
      </c>
      <c r="W38" s="2131"/>
      <c r="X38" s="2298" t="s">
        <v>457</v>
      </c>
      <c r="Y38" s="2317"/>
      <c r="Z38" s="2317"/>
      <c r="AA38" s="2213"/>
      <c r="AB38" s="2212"/>
      <c r="AC38" s="2212"/>
      <c r="AD38" s="2107" t="s">
        <v>500</v>
      </c>
      <c r="AE38" s="2131"/>
      <c r="AF38" s="2317" t="s">
        <v>457</v>
      </c>
      <c r="AG38" s="2317"/>
      <c r="AH38" s="2318"/>
      <c r="AI38" s="2282"/>
      <c r="AJ38" s="2285"/>
      <c r="AK38" s="2131"/>
      <c r="AQ38" s="1635">
        <v>34</v>
      </c>
    </row>
    <row customHeight="1" ht="15">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5">
      <c r="A40" s="1270"/>
      <c r="B40" s="1270" t="s">
        <v>144</v>
      </c>
      <c r="C40" s="1270" t="s">
        <v>145</v>
      </c>
      <c r="D40" s="1270" t="s">
        <v>146</v>
      </c>
      <c r="E40" s="1314" t="s">
        <v>458</v>
      </c>
      <c r="F40" s="1314" t="s">
        <v>459</v>
      </c>
      <c r="G40" s="1314" t="s">
        <v>460</v>
      </c>
      <c r="H40" s="1314" t="s">
        <v>461</v>
      </c>
      <c r="I40" s="1314" t="s">
        <v>462</v>
      </c>
      <c r="J40" s="1314" t="s">
        <v>463</v>
      </c>
      <c r="K40" s="1314" t="s">
        <v>464</v>
      </c>
      <c r="L40" s="1314" t="s">
        <v>439</v>
      </c>
      <c r="Q40" s="295"/>
      <c r="R40" s="380"/>
      <c r="S40" s="2277"/>
      <c r="T40" s="2213"/>
      <c r="U40" s="306"/>
      <c r="V40" s="1954" t="s">
        <v>501</v>
      </c>
      <c r="W40" s="1954" t="s">
        <v>502</v>
      </c>
      <c r="X40" s="1942" t="s">
        <v>467</v>
      </c>
      <c r="Y40" s="2274" t="s">
        <v>468</v>
      </c>
      <c r="Z40" s="2324"/>
      <c r="AA40" s="2213"/>
      <c r="AB40" s="2212"/>
      <c r="AC40" s="2212"/>
      <c r="AD40" s="1972" t="s">
        <v>501</v>
      </c>
      <c r="AE40" s="1963" t="s">
        <v>502</v>
      </c>
      <c r="AF40" s="1942" t="s">
        <v>467</v>
      </c>
      <c r="AG40" s="2274" t="s">
        <v>468</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119</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230</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132</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1.75">
      <c r="A43" s="1271" t="s">
        <v>230</v>
      </c>
      <c r="B43" s="1271" t="s">
        <v>231</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421</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422</v>
      </c>
      <c r="AM43" s="1628"/>
      <c r="AN43" s="1628" t="str">
        <f>IF(T43="","",T43)</f>
        <v>Территория действия тарифа</v>
      </c>
      <c r="AO43" s="1628"/>
      <c r="AP43" s="1628"/>
      <c r="AQ43" s="1635">
        <v>21</v>
      </c>
    </row>
    <row customHeight="1" ht="24">
      <c r="A44" s="1271" t="s">
        <v>230</v>
      </c>
      <c r="B44" s="1271" t="s">
        <v>231</v>
      </c>
      <c r="C44" s="1271" t="s">
        <v>232</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423</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424</v>
      </c>
      <c r="AM44" s="1628"/>
      <c r="AN44" s="1628" t="str">
        <f>IF(T44="","",T44)</f>
        <v>Наименование системы теплоснабжения </v>
      </c>
      <c r="AO44" s="1628"/>
      <c r="AP44" s="1628"/>
      <c r="AQ44" s="1635">
        <v>23</v>
      </c>
    </row>
    <row customHeight="1" ht="21.75">
      <c r="A45" s="1271" t="s">
        <v>230</v>
      </c>
      <c r="B45" s="1271" t="s">
        <v>231</v>
      </c>
      <c r="C45" s="1271" t="s">
        <v>232</v>
      </c>
      <c r="D45" s="1271" t="s">
        <v>233</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425</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426</v>
      </c>
      <c r="AM45" s="1628"/>
      <c r="AN45" s="1628" t="str">
        <f>IF(T45="","",T45)</f>
        <v>Источник тепловой энергии  </v>
      </c>
      <c r="AO45" s="1628"/>
      <c r="AP45" s="1628"/>
      <c r="AQ45" s="1635">
        <v>21</v>
      </c>
    </row>
    <row s="1646" customFormat="1" customHeight="1" ht="0">
      <c r="A46" s="1379" t="s">
        <v>230</v>
      </c>
      <c r="B46" s="1379" t="s">
        <v>231</v>
      </c>
      <c r="C46" s="1379" t="s">
        <v>232</v>
      </c>
      <c r="D46" s="1379" t="s">
        <v>233</v>
      </c>
      <c r="E46" s="2294"/>
      <c r="F46" s="2294"/>
      <c r="G46" s="2294"/>
      <c r="H46" s="2294"/>
      <c r="I46" s="2131" t="str">
        <f>S45&amp;".1"</f>
        <v>....1</v>
      </c>
      <c r="J46" s="1379"/>
      <c r="K46" s="1379"/>
      <c r="L46" s="1385" t="s">
        <v>427</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230</v>
      </c>
      <c r="B47" s="1379" t="s">
        <v>231</v>
      </c>
      <c r="C47" s="1379" t="s">
        <v>232</v>
      </c>
      <c r="D47" s="1379" t="s">
        <v>233</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1.75">
      <c r="A48" s="1271" t="s">
        <v>230</v>
      </c>
      <c r="B48" s="1271" t="s">
        <v>231</v>
      </c>
      <c r="C48" s="1271" t="s">
        <v>232</v>
      </c>
      <c r="D48" s="1271" t="s">
        <v>233</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28</v>
      </c>
      <c r="AD48" s="755"/>
      <c r="AE48" s="1261"/>
      <c r="AF48" s="1959"/>
      <c r="AG48" s="1946" t="s">
        <v>66</v>
      </c>
      <c r="AH48" s="1959"/>
      <c r="AI48" s="1946" t="s">
        <v>66</v>
      </c>
      <c r="AJ48" s="1352"/>
      <c r="AK48" s="2257" t="s">
        <v>503</v>
      </c>
      <c r="AL48" s="1640">
        <f>STRCHECKDATE(#REF!)</f>
      </c>
      <c r="AM48" s="1628"/>
      <c r="AN48" s="1628" t="str">
        <f>IF(T48="","",T48)</f>
        <v/>
      </c>
      <c r="AO48" s="1628"/>
      <c r="AP48" s="1628"/>
      <c r="AQ48" s="1635">
        <v>21</v>
      </c>
    </row>
    <row customHeight="1" ht="11.25">
      <c r="A49" s="1271" t="s">
        <v>230</v>
      </c>
      <c r="B49" s="1271" t="s">
        <v>231</v>
      </c>
      <c r="C49" s="1271" t="s">
        <v>232</v>
      </c>
      <c r="D49" s="1271" t="s">
        <v>233</v>
      </c>
      <c r="E49" s="2294"/>
      <c r="F49" s="2294"/>
      <c r="G49" s="2294"/>
      <c r="H49" s="2294"/>
      <c r="I49" s="2105"/>
      <c r="J49" s="2131"/>
      <c r="K49" s="1271"/>
      <c r="L49" s="1314"/>
      <c r="P49" s="2261"/>
      <c r="Q49" s="2261"/>
      <c r="R49" s="360"/>
      <c r="S49" s="1282"/>
      <c r="T49" s="291" t="s">
        <v>491</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0.75">
      <c r="A50" s="1379" t="s">
        <v>230</v>
      </c>
      <c r="B50" s="1379" t="s">
        <v>231</v>
      </c>
      <c r="C50" s="1379" t="s">
        <v>232</v>
      </c>
      <c r="D50" s="1379" t="s">
        <v>233</v>
      </c>
      <c r="E50" s="2294"/>
      <c r="F50" s="2294"/>
      <c r="G50" s="2294"/>
      <c r="H50" s="2294"/>
      <c r="I50" s="2131"/>
      <c r="J50" s="1379"/>
      <c r="K50" s="1379"/>
      <c r="L50" s="1385"/>
      <c r="M50" s="1250"/>
      <c r="N50" s="1250"/>
      <c r="O50" s="1250"/>
      <c r="P50" s="2261"/>
      <c r="Q50" s="1958"/>
      <c r="R50" s="360"/>
      <c r="S50" s="1390"/>
      <c r="T50" s="1391" t="s">
        <v>436</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0.75">
      <c r="A51" s="1379" t="s">
        <v>230</v>
      </c>
      <c r="B51" s="1379" t="s">
        <v>231</v>
      </c>
      <c r="C51" s="1379" t="s">
        <v>232</v>
      </c>
      <c r="D51" s="1379" t="s">
        <v>233</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0.75">
      <c r="A52" s="1379" t="s">
        <v>230</v>
      </c>
      <c r="B52" s="1379" t="s">
        <v>231</v>
      </c>
      <c r="C52" s="1379" t="s">
        <v>232</v>
      </c>
      <c r="D52" s="1378"/>
      <c r="E52" s="2294"/>
      <c r="F52" s="2294"/>
      <c r="G52" s="2293"/>
      <c r="H52" s="1378"/>
      <c r="I52" s="1378"/>
      <c r="J52" s="1378"/>
      <c r="K52" s="1378"/>
      <c r="L52" s="1381"/>
      <c r="M52" s="1382"/>
      <c r="N52" s="1382"/>
      <c r="O52" s="355"/>
      <c r="P52" s="1320"/>
      <c r="Q52" s="1321"/>
      <c r="R52" s="1320"/>
      <c r="S52" s="1326"/>
      <c r="T52" s="1329" t="s">
        <v>177</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0.75">
      <c r="A53" s="1379" t="s">
        <v>230</v>
      </c>
      <c r="B53" s="1379" t="s">
        <v>231</v>
      </c>
      <c r="C53" s="1378"/>
      <c r="D53" s="1378"/>
      <c r="E53" s="2294"/>
      <c r="F53" s="2293"/>
      <c r="G53" s="1378"/>
      <c r="H53" s="1378"/>
      <c r="I53" s="1378"/>
      <c r="J53" s="1378"/>
      <c r="K53" s="1378"/>
      <c r="L53" s="1381"/>
      <c r="M53" s="1383"/>
      <c r="N53" s="1383"/>
      <c r="O53" s="355"/>
      <c r="P53" s="1320"/>
      <c r="Q53" s="1321"/>
      <c r="R53" s="1320"/>
      <c r="S53" s="1326"/>
      <c r="T53" s="1329" t="s">
        <v>178</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0.75">
      <c r="A54" s="1379" t="s">
        <v>230</v>
      </c>
      <c r="B54" s="1379"/>
      <c r="C54" s="1379"/>
      <c r="D54" s="1379"/>
      <c r="E54" s="2294"/>
      <c r="F54" s="1379"/>
      <c r="G54" s="1379"/>
      <c r="H54" s="1379"/>
      <c r="I54" s="1379"/>
      <c r="J54" s="1379"/>
      <c r="K54" s="1379"/>
      <c r="L54" s="1385"/>
      <c r="M54" s="1383"/>
      <c r="N54" s="1383"/>
      <c r="O54" s="355"/>
      <c r="P54" s="384"/>
      <c r="Q54" s="1348"/>
      <c r="R54" s="384"/>
      <c r="S54" s="1326"/>
      <c r="T54" s="1329" t="s">
        <v>179</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0.75">
      <c r="A55" s="1379" t="s">
        <v>230</v>
      </c>
      <c r="B55" s="1379"/>
      <c r="C55" s="1379"/>
      <c r="D55" s="1379"/>
      <c r="E55" s="2293"/>
      <c r="F55" s="1379"/>
      <c r="G55" s="1379"/>
      <c r="H55" s="1379"/>
      <c r="I55" s="1379"/>
      <c r="J55" s="1379"/>
      <c r="K55" s="1379"/>
      <c r="L55" s="1385"/>
      <c r="M55" s="1383"/>
      <c r="N55" s="1383"/>
      <c r="O55" s="355"/>
      <c r="P55" s="384"/>
      <c r="Q55" s="1348"/>
      <c r="R55" s="384"/>
      <c r="S55" s="1326"/>
      <c r="T55" s="1329" t="s">
        <v>179</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0.75">
      <c r="A56" s="1378"/>
      <c r="B56" s="1378"/>
      <c r="C56" s="1378"/>
      <c r="D56" s="1378"/>
      <c r="E56" s="1379"/>
      <c r="F56" s="1378"/>
      <c r="G56" s="1378"/>
      <c r="H56" s="1378"/>
      <c r="I56" s="1378"/>
      <c r="J56" s="1378"/>
      <c r="K56" s="1378"/>
      <c r="L56" s="1381"/>
      <c r="M56" s="1383"/>
      <c r="N56" s="1383"/>
      <c r="O56" s="355"/>
      <c r="P56" s="1320"/>
      <c r="Q56" s="1321"/>
      <c r="R56" s="1320"/>
      <c r="S56" s="1326"/>
      <c r="T56" s="1329" t="s">
        <v>190</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25">
      <c r="M57" s="1635"/>
      <c r="N57" s="1635"/>
      <c r="O57" s="1639"/>
      <c r="P57" s="1370"/>
      <c r="Q57" s="1370"/>
      <c r="R57" s="1635"/>
      <c r="S57" s="1635"/>
      <c r="AL57" s="1635"/>
      <c r="AM57" s="1635"/>
      <c r="AN57" s="1635"/>
      <c r="AO57" s="1635"/>
      <c r="AP57" s="1635"/>
      <c r="AQ57" s="1635">
        <v>11</v>
      </c>
    </row>
    <row customHeight="1" ht="20.2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5">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20.2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5">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5">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349AC-A20D-AA91-229C-0.EFFB741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421</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422</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504</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505</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426</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427</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28</v>
      </c>
      <c r="AL8" s="2111" t="s">
        <v>66</v>
      </c>
      <c r="AM8" s="2196"/>
      <c r="AN8" s="2209">
        <v>1</v>
      </c>
      <c r="AO8" s="2361"/>
      <c r="AP8" s="2362" t="s">
        <v>66</v>
      </c>
      <c r="AQ8" s="315"/>
      <c r="AR8" s="1467">
        <v>1</v>
      </c>
      <c r="AS8" s="1470" t="s">
        <v>28</v>
      </c>
      <c r="AT8" s="755"/>
      <c r="AU8" s="1261"/>
      <c r="AV8" s="755"/>
      <c r="AW8" s="1261"/>
      <c r="AX8" s="1738"/>
      <c r="AY8" s="1463" t="s">
        <v>66</v>
      </c>
      <c r="AZ8" s="1738"/>
      <c r="BA8" s="1463" t="s">
        <v>66</v>
      </c>
      <c r="BB8" s="1352"/>
      <c r="BC8" s="2257" t="s">
        <v>524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525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526</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527</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528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491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438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439</v>
      </c>
      <c r="P24" s="1512"/>
      <c r="Q24" s="1514"/>
      <c r="R24" s="1514"/>
      <c r="AA24" s="1511" t="s">
        <v>441</v>
      </c>
      <c r="AC24" s="1511" t="s">
        <v>442</v>
      </c>
      <c r="AD24" s="1511" t="s">
        <v>492</v>
      </c>
      <c r="AH24" s="1511" t="s">
        <v>492</v>
      </c>
      <c r="AK24" s="1511" t="s">
        <v>529</v>
      </c>
      <c r="AL24" s="1511" t="s">
        <v>492</v>
      </c>
      <c r="AP24" s="1511" t="s">
        <v>492</v>
      </c>
      <c r="AY24" s="1511" t="s">
        <v>441</v>
      </c>
      <c r="BA24" s="1511" t="s">
        <v>442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444</v>
      </c>
      <c r="T32" s="2254"/>
      <c r="U32" s="1376"/>
      <c r="V32" s="2268" t="str">
        <f>IF(TITLE_DATE_PR_CHANGE="",IF(TITLE_DATE_PR="","",TITLE_DATE_PR),TITLE_DATE_PR_CHANGE)</f>
        <v>45770</v>
      </c>
      <c r="W32" s="2268"/>
      <c r="X32" s="2268"/>
      <c r="Y32" s="2268"/>
      <c r="Z32" s="2268"/>
      <c r="AA32" s="2268"/>
      <c r="AB32" s="2268"/>
      <c r="AC32" s="330"/>
      <c r="AD32" s="2268" t="str">
        <f>IF(TITLE_DATE_PR_CHANGE="",IF(TITLE_DATE_PR="","",TITLE_DATE_PR),TITLE_DATE_PR_CHANGE)</f>
        <v>45770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445</v>
      </c>
      <c r="T33" s="2254"/>
      <c r="U33" s="1376"/>
      <c r="V33" s="2255" t="str">
        <f>IF(TITLE_NUMBER_PR_CHANGE="",IF(TITLE_NUMBER_PR="","",TITLE_NUMBER_PR),TITLE_NUMBER_PR_CHANGE)</f>
        <v>08-23/674,08-23/675,08-23/676</v>
      </c>
      <c r="W33" s="2255"/>
      <c r="X33" s="2255"/>
      <c r="Y33" s="2255"/>
      <c r="Z33" s="2255"/>
      <c r="AA33" s="2255"/>
      <c r="AB33" s="2255"/>
      <c r="AC33" s="330"/>
      <c r="AD33" s="2255" t="str">
        <f>IF(TITLE_NUMBER_PR_CHANGE="",IF(TITLE_NUMBER_PR="","",TITLE_NUMBER_PR),TITLE_NUMBER_PR_CHANGE)</f>
        <v>08-23/674,08-23/675,08-23/676</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c r="A36" s="1372"/>
      <c r="B36" s="1372"/>
      <c r="C36" s="1372"/>
      <c r="D36" s="1372"/>
      <c r="E36" s="1372"/>
      <c r="F36" s="1372"/>
      <c r="G36" s="1372"/>
      <c r="H36" s="1372"/>
      <c r="I36" s="1372"/>
      <c r="J36" s="1372"/>
      <c r="K36" s="1372"/>
      <c r="L36" s="1373"/>
      <c r="M36" s="1372"/>
      <c r="N36" s="1372"/>
      <c r="O36" s="1372"/>
      <c r="P36" s="1372"/>
      <c r="Q36" s="1372"/>
      <c r="S36" s="2254" t="s">
        <v>444</v>
      </c>
      <c r="T36" s="2254"/>
      <c r="U36" s="1376"/>
      <c r="V36" s="2268" t="str">
        <f>IF(TITLE_DATE_PR_CHANGE="",IF(TITLE_DATE_PR="","",TITLE_DATE_PR),TITLE_DATE_PR_CHANGE)</f>
        <v>45770</v>
      </c>
      <c r="W36" s="2268"/>
      <c r="X36" s="2268"/>
      <c r="Y36" s="2268"/>
      <c r="Z36" s="2268"/>
      <c r="AA36" s="2268"/>
      <c r="AB36" s="2268"/>
      <c r="AC36" s="330"/>
      <c r="AD36" s="2268" t="str">
        <f>IF(TITLE_DATE_PR_CHANGE="",IF(TITLE_DATE_PR="","",TITLE_DATE_PR),TITLE_DATE_PR_CHANGE)</f>
        <v>45770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c r="A37" s="1372"/>
      <c r="B37" s="1372"/>
      <c r="C37" s="1372"/>
      <c r="D37" s="1372"/>
      <c r="E37" s="1372"/>
      <c r="F37" s="1372"/>
      <c r="G37" s="1372"/>
      <c r="H37" s="1372"/>
      <c r="I37" s="1372"/>
      <c r="J37" s="1372"/>
      <c r="K37" s="1372"/>
      <c r="L37" s="1373"/>
      <c r="M37" s="1372"/>
      <c r="N37" s="1372"/>
      <c r="O37" s="1372"/>
      <c r="P37" s="1372"/>
      <c r="Q37" s="1372"/>
      <c r="S37" s="2254" t="s">
        <v>445</v>
      </c>
      <c r="T37" s="2254"/>
      <c r="U37" s="1376"/>
      <c r="V37" s="2255" t="str">
        <f>IF(TITLE_NUMBER_PR_CHANGE="",IF(TITLE_NUMBER_PR="","",TITLE_NUMBER_PR),TITLE_NUMBER_PR_CHANGE)</f>
        <v>08-23/674,08-23/675,08-23/676</v>
      </c>
      <c r="W37" s="2255"/>
      <c r="X37" s="2255"/>
      <c r="Y37" s="2255"/>
      <c r="Z37" s="2255"/>
      <c r="AA37" s="2255"/>
      <c r="AB37" s="2255"/>
      <c r="AC37" s="330"/>
      <c r="AD37" s="2255" t="str">
        <f>IF(TITLE_NUMBER_PR_CHANGE="",IF(TITLE_NUMBER_PR="","",TITLE_NUMBER_PR),TITLE_NUMBER_PR_CHANGE)</f>
        <v>08-23/674,08-23/675,08-23/676</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448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448</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324</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325</v>
      </c>
      <c r="BI40" s="1159">
        <v>14</v>
      </c>
    </row>
    <row customHeight="1" ht="15">
      <c r="Q41" s="295"/>
      <c r="R41" s="380"/>
      <c r="S41" s="2277" t="s">
        <v>88</v>
      </c>
      <c r="T41" s="2213" t="s">
        <v>530</v>
      </c>
      <c r="U41" s="305"/>
      <c r="V41" s="2278" t="s">
        <v>450</v>
      </c>
      <c r="W41" s="2279"/>
      <c r="X41" s="2279"/>
      <c r="Y41" s="2279"/>
      <c r="Z41" s="2279"/>
      <c r="AA41" s="2279"/>
      <c r="AB41" s="2280"/>
      <c r="AC41" s="2281" t="s">
        <v>451</v>
      </c>
      <c r="AD41" s="2332" t="s">
        <v>531</v>
      </c>
      <c r="AE41" s="2295"/>
      <c r="AF41" s="2295"/>
      <c r="AG41" s="2333"/>
      <c r="AH41" s="2332" t="s">
        <v>532</v>
      </c>
      <c r="AI41" s="2295"/>
      <c r="AJ41" s="2295"/>
      <c r="AK41" s="2333"/>
      <c r="AL41" s="2332" t="s">
        <v>533</v>
      </c>
      <c r="AM41" s="2295"/>
      <c r="AN41" s="2295"/>
      <c r="AO41" s="2333"/>
      <c r="AP41" s="2332" t="s">
        <v>534</v>
      </c>
      <c r="AQ41" s="2295"/>
      <c r="AR41" s="2295"/>
      <c r="AS41" s="2333"/>
      <c r="AT41" s="2278" t="s">
        <v>450</v>
      </c>
      <c r="AU41" s="2279"/>
      <c r="AV41" s="2279"/>
      <c r="AW41" s="2279"/>
      <c r="AX41" s="2279"/>
      <c r="AY41" s="2279"/>
      <c r="AZ41" s="2280"/>
      <c r="BA41" s="2281" t="s">
        <v>451</v>
      </c>
      <c r="BB41" s="2284" t="s">
        <v>453</v>
      </c>
      <c r="BC41" s="2131"/>
      <c r="BI41" s="1159">
        <v>14</v>
      </c>
    </row>
    <row customHeight="1" ht="36">
      <c r="Q42" s="295"/>
      <c r="R42" s="380"/>
      <c r="S42" s="2277"/>
      <c r="T42" s="2213"/>
      <c r="U42" s="1035"/>
      <c r="V42" s="2196" t="s">
        <v>535</v>
      </c>
      <c r="W42" s="2197"/>
      <c r="X42" s="2196" t="s">
        <v>536</v>
      </c>
      <c r="Y42" s="2197"/>
      <c r="Z42" s="2298" t="s">
        <v>537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535</v>
      </c>
      <c r="AU42" s="2197"/>
      <c r="AV42" s="2196" t="s">
        <v>536</v>
      </c>
      <c r="AW42" s="2197"/>
      <c r="AX42" s="2298" t="s">
        <v>537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144</v>
      </c>
      <c r="C44" s="1374" t="s">
        <v>145</v>
      </c>
      <c r="D44" s="1374" t="s">
        <v>146</v>
      </c>
      <c r="E44" s="1368" t="s">
        <v>458</v>
      </c>
      <c r="F44" s="1368" t="s">
        <v>459</v>
      </c>
      <c r="G44" s="1368" t="s">
        <v>460</v>
      </c>
      <c r="H44" s="1368" t="s">
        <v>461</v>
      </c>
      <c r="I44" s="1368" t="s">
        <v>462</v>
      </c>
      <c r="J44" s="1368" t="s">
        <v>463</v>
      </c>
      <c r="K44" s="1368" t="s">
        <v>464</v>
      </c>
      <c r="L44" s="1368" t="s">
        <v>439</v>
      </c>
      <c r="Q44" s="295"/>
      <c r="R44" s="380"/>
      <c r="S44" s="2277"/>
      <c r="T44" s="2213"/>
      <c r="U44" s="306"/>
      <c r="V44" s="1452" t="s">
        <v>501</v>
      </c>
      <c r="W44" s="1452" t="s">
        <v>502</v>
      </c>
      <c r="X44" s="1452" t="s">
        <v>501</v>
      </c>
      <c r="Y44" s="1452" t="s">
        <v>502</v>
      </c>
      <c r="Z44" s="1459" t="s">
        <v>467</v>
      </c>
      <c r="AA44" s="2274" t="s">
        <v>468</v>
      </c>
      <c r="AB44" s="2275"/>
      <c r="AC44" s="2283"/>
      <c r="AD44" s="2337"/>
      <c r="AE44" s="2338"/>
      <c r="AF44" s="2338"/>
      <c r="AG44" s="2339"/>
      <c r="AH44" s="2337"/>
      <c r="AI44" s="2338"/>
      <c r="AJ44" s="2338"/>
      <c r="AK44" s="2339"/>
      <c r="AL44" s="2337"/>
      <c r="AM44" s="2338"/>
      <c r="AN44" s="2338"/>
      <c r="AO44" s="2339"/>
      <c r="AP44" s="2337"/>
      <c r="AQ44" s="2338"/>
      <c r="AR44" s="2338"/>
      <c r="AS44" s="2339"/>
      <c r="AT44" s="1452" t="s">
        <v>501</v>
      </c>
      <c r="AU44" s="1452" t="s">
        <v>502</v>
      </c>
      <c r="AV44" s="1452" t="s">
        <v>501</v>
      </c>
      <c r="AW44" s="1452" t="s">
        <v>502</v>
      </c>
      <c r="AX44" s="1459" t="s">
        <v>467</v>
      </c>
      <c r="AY44" s="2274" t="s">
        <v>468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119</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1.75">
      <c r="A46" s="1367" t="s">
        <v>270</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270</v>
      </c>
      <c r="B47" s="1367" t="s">
        <v>271</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421</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422</v>
      </c>
      <c r="BE47" s="504"/>
      <c r="BF47" s="504" t="str">
        <f>IF(T47="","",T47)</f>
        <v>Территория действия тарифа</v>
      </c>
      <c r="BG47" s="504"/>
      <c r="BH47" s="504"/>
      <c r="BI47" s="1159">
        <v>21</v>
      </c>
    </row>
    <row customHeight="1" ht="42.75">
      <c r="A48" s="1367" t="s">
        <v>270</v>
      </c>
      <c r="B48" s="1367" t="s">
        <v>271</v>
      </c>
      <c r="C48" s="1367" t="s">
        <v>272</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504</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505</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270</v>
      </c>
      <c r="B49" s="1347" t="s">
        <v>271</v>
      </c>
      <c r="C49" s="1347" t="s">
        <v>272</v>
      </c>
      <c r="D49" s="1347" t="s">
        <v>538</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426</v>
      </c>
      <c r="BE49" s="504"/>
      <c r="BF49" s="504" t="str">
        <f>IF(T49="","",T49)</f>
        <v/>
      </c>
      <c r="BG49" s="504"/>
      <c r="BH49" s="504"/>
      <c r="BI49" s="515">
        <v>0</v>
      </c>
    </row>
    <row s="1646" customFormat="1" customHeight="1" ht="0">
      <c r="A50" s="1347" t="s">
        <v>270</v>
      </c>
      <c r="B50" s="1347" t="s">
        <v>271</v>
      </c>
      <c r="C50" s="1347" t="s">
        <v>272</v>
      </c>
      <c r="D50" s="1347" t="s">
        <v>538</v>
      </c>
      <c r="E50" s="2263"/>
      <c r="F50" s="2263"/>
      <c r="G50" s="2263"/>
      <c r="H50" s="2263"/>
      <c r="I50" s="2260" t="str">
        <f>S49&amp;".1"</f>
        <v>.1</v>
      </c>
      <c r="J50" s="1347"/>
      <c r="K50" s="1347"/>
      <c r="L50" s="1350" t="s">
        <v>427</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270</v>
      </c>
      <c r="B51" s="1347" t="s">
        <v>271</v>
      </c>
      <c r="C51" s="1347" t="s">
        <v>272</v>
      </c>
      <c r="D51" s="1347" t="s">
        <v>538</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270</v>
      </c>
      <c r="B52" s="1367" t="s">
        <v>271</v>
      </c>
      <c r="C52" s="1367" t="s">
        <v>272</v>
      </c>
      <c r="D52" s="1367" t="s">
        <v>538</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28</v>
      </c>
      <c r="AL52" s="2111" t="s">
        <v>66</v>
      </c>
      <c r="AM52" s="2196"/>
      <c r="AN52" s="2209">
        <v>1</v>
      </c>
      <c r="AO52" s="2361"/>
      <c r="AP52" s="2362" t="s">
        <v>66</v>
      </c>
      <c r="AQ52" s="315"/>
      <c r="AR52" s="1467">
        <v>1</v>
      </c>
      <c r="AS52" s="1470" t="s">
        <v>28</v>
      </c>
      <c r="AT52" s="755"/>
      <c r="AU52" s="1261"/>
      <c r="AV52" s="755"/>
      <c r="AW52" s="1261"/>
      <c r="AX52" s="1738"/>
      <c r="AY52" s="1463" t="s">
        <v>66</v>
      </c>
      <c r="AZ52" s="1738"/>
      <c r="BA52" s="1463" t="s">
        <v>66</v>
      </c>
      <c r="BB52" s="1352"/>
      <c r="BC52" s="2257" t="s">
        <v>524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525</v>
      </c>
      <c r="AT53" s="1397"/>
      <c r="AU53" s="1500"/>
      <c r="AV53" s="1397"/>
      <c r="AW53" s="1500"/>
      <c r="AX53" s="1397"/>
      <c r="AY53" s="1397"/>
      <c r="AZ53" s="1397"/>
      <c r="BA53" s="1397"/>
      <c r="BB53" s="1401"/>
      <c r="BC53" s="2258"/>
      <c r="BE53" s="504"/>
      <c r="BF53" s="504"/>
      <c r="BG53" s="504"/>
      <c r="BH53" s="504"/>
      <c r="BI53" s="1159">
        <v>11</v>
      </c>
    </row>
    <row customHeight="1" ht="11.25">
      <c r="A54" s="1367" t="s">
        <v>270</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526</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270</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527</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270</v>
      </c>
      <c r="B56" s="1367" t="s">
        <v>271</v>
      </c>
      <c r="C56" s="1367" t="s">
        <v>272</v>
      </c>
      <c r="D56" s="1367" t="s">
        <v>538</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528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270</v>
      </c>
      <c r="B57" s="1367" t="s">
        <v>271</v>
      </c>
      <c r="C57" s="1367" t="s">
        <v>272</v>
      </c>
      <c r="D57" s="1367" t="s">
        <v>538</v>
      </c>
      <c r="E57" s="2263"/>
      <c r="F57" s="2263"/>
      <c r="G57" s="2263"/>
      <c r="H57" s="2263"/>
      <c r="I57" s="2290"/>
      <c r="J57" s="2260"/>
      <c r="K57" s="1367"/>
      <c r="L57" s="1368"/>
      <c r="P57" s="2261"/>
      <c r="Q57" s="2261"/>
      <c r="R57" s="360"/>
      <c r="S57" s="1282"/>
      <c r="T57" s="291" t="s">
        <v>491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270</v>
      </c>
      <c r="B58" s="1347" t="s">
        <v>271</v>
      </c>
      <c r="C58" s="1347" t="s">
        <v>272</v>
      </c>
      <c r="D58" s="1347" t="s">
        <v>538</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270</v>
      </c>
      <c r="B59" s="1347" t="s">
        <v>271</v>
      </c>
      <c r="C59" s="1347" t="s">
        <v>272</v>
      </c>
      <c r="D59" s="1347" t="s">
        <v>538</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270</v>
      </c>
      <c r="B60" s="1347" t="s">
        <v>271</v>
      </c>
      <c r="C60" s="1347" t="s">
        <v>272</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270</v>
      </c>
      <c r="B61" s="1347" t="s">
        <v>271</v>
      </c>
      <c r="C61" s="1318"/>
      <c r="D61" s="1318"/>
      <c r="E61" s="2263"/>
      <c r="F61" s="2262"/>
      <c r="G61" s="1318"/>
      <c r="H61" s="1318"/>
      <c r="I61" s="1318"/>
      <c r="J61" s="1318"/>
      <c r="K61" s="1318"/>
      <c r="L61" s="146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270</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190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20.2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5">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20.2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5">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EF02F-AA1C-D96E-75A3-0.664222B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540</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97">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487" t="s">
        <v>512</v>
      </c>
      <c r="W38" s="2266" t="s">
        <v>456</v>
      </c>
      <c r="X38" s="2267"/>
      <c r="Y38" s="2266" t="s">
        <v>457</v>
      </c>
      <c r="Z38" s="2273"/>
      <c r="AA38" s="2267"/>
      <c r="AB38" s="2282"/>
      <c r="AC38" s="1487" t="s">
        <v>512</v>
      </c>
      <c r="AD38" s="2266" t="s">
        <v>456</v>
      </c>
      <c r="AE38" s="2267"/>
      <c r="AF38" s="2266" t="s">
        <v>457</v>
      </c>
      <c r="AG38" s="2273"/>
      <c r="AH38" s="2267"/>
      <c r="AI38" s="2282"/>
      <c r="AJ38" s="2285"/>
      <c r="AK38" s="2131"/>
      <c r="AQ38" s="1159">
        <v>34</v>
      </c>
    </row>
    <row customHeight="1" ht="90">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487" t="s">
        <v>541</v>
      </c>
      <c r="W39" s="1226" t="s">
        <v>542</v>
      </c>
      <c r="X39" s="1226" t="s">
        <v>517</v>
      </c>
      <c r="Y39" s="1493" t="s">
        <v>467</v>
      </c>
      <c r="Z39" s="2274" t="s">
        <v>468</v>
      </c>
      <c r="AA39" s="2275"/>
      <c r="AB39" s="2283"/>
      <c r="AC39" s="1487" t="s">
        <v>541</v>
      </c>
      <c r="AD39" s="1226" t="s">
        <v>542</v>
      </c>
      <c r="AE39" s="1226" t="s">
        <v>517</v>
      </c>
      <c r="AF39" s="1493" t="s">
        <v>467</v>
      </c>
      <c r="AG39" s="2274" t="s">
        <v>468</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290</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290</v>
      </c>
      <c r="B42" s="1367" t="s">
        <v>291</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290</v>
      </c>
      <c r="B43" s="1367" t="s">
        <v>291</v>
      </c>
      <c r="C43" s="1367" t="s">
        <v>292</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539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540</v>
      </c>
      <c r="AM43" s="504"/>
      <c r="AN43" s="504" t="str">
        <f>IF(T43="","",T43)</f>
        <v>Наименование централизованной системы водоотведения</v>
      </c>
      <c r="AO43" s="504"/>
      <c r="AP43" s="504"/>
      <c r="AQ43" s="1159">
        <v>23</v>
      </c>
    </row>
    <row customHeight="1" ht="24">
      <c r="A44" s="1367" t="s">
        <v>290</v>
      </c>
      <c r="B44" s="1367" t="s">
        <v>291</v>
      </c>
      <c r="C44" s="1367" t="s">
        <v>292</v>
      </c>
      <c r="D44" s="1367" t="s">
        <v>543</v>
      </c>
      <c r="E44" s="2263"/>
      <c r="F44" s="2263"/>
      <c r="G44" s="2263"/>
      <c r="H44" s="2263"/>
      <c r="I44" s="2260" t="str">
        <f>S43&amp;".1"</f>
        <v>...1</v>
      </c>
      <c r="J44" s="1367"/>
      <c r="K44" s="1367"/>
      <c r="L44" s="1368"/>
      <c r="P44" s="2261">
        <v>1</v>
      </c>
      <c r="Q44" s="1485"/>
      <c r="R44" s="360"/>
      <c r="S44" s="1497"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290</v>
      </c>
      <c r="B45" s="1367" t="s">
        <v>291</v>
      </c>
      <c r="C45" s="1367" t="s">
        <v>292</v>
      </c>
      <c r="D45" s="1367" t="s">
        <v>543</v>
      </c>
      <c r="E45" s="2263"/>
      <c r="F45" s="2263"/>
      <c r="G45" s="2263"/>
      <c r="H45" s="2263"/>
      <c r="I45" s="2290"/>
      <c r="J45" s="2260" t="str">
        <f>I44&amp;".1"</f>
        <v>...1.1</v>
      </c>
      <c r="K45" s="1367"/>
      <c r="L45" s="1368" t="s">
        <v>430</v>
      </c>
      <c r="P45" s="2261"/>
      <c r="Q45" s="2261">
        <v>1</v>
      </c>
      <c r="R45" s="361"/>
      <c r="S45" s="1497"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290</v>
      </c>
      <c r="B46" s="1367" t="s">
        <v>291</v>
      </c>
      <c r="C46" s="1367" t="s">
        <v>292</v>
      </c>
      <c r="D46" s="1367" t="s">
        <v>543</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290</v>
      </c>
      <c r="B47" s="1367" t="s">
        <v>291</v>
      </c>
      <c r="C47" s="1367" t="s">
        <v>292</v>
      </c>
      <c r="D47" s="1367" t="s">
        <v>543</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290</v>
      </c>
      <c r="B48" s="1367" t="s">
        <v>291</v>
      </c>
      <c r="C48" s="1367" t="s">
        <v>292</v>
      </c>
      <c r="D48" s="1367" t="s">
        <v>543</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290</v>
      </c>
      <c r="B49" s="1367" t="s">
        <v>291</v>
      </c>
      <c r="C49" s="1367" t="s">
        <v>292</v>
      </c>
      <c r="D49" s="1367" t="s">
        <v>543</v>
      </c>
      <c r="E49" s="2263"/>
      <c r="F49" s="2263"/>
      <c r="G49" s="2263"/>
      <c r="H49" s="2263"/>
      <c r="I49" s="2260"/>
      <c r="J49" s="1367"/>
      <c r="K49" s="1367"/>
      <c r="L49" s="1368"/>
      <c r="P49" s="2261"/>
      <c r="Q49" s="1485"/>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290</v>
      </c>
      <c r="B50" s="1367" t="s">
        <v>291</v>
      </c>
      <c r="C50" s="1367" t="s">
        <v>292</v>
      </c>
      <c r="D50" s="1367" t="s">
        <v>543</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290</v>
      </c>
      <c r="B51" s="1347" t="s">
        <v>291</v>
      </c>
      <c r="C51" s="1318"/>
      <c r="D51" s="1318"/>
      <c r="E51" s="2263"/>
      <c r="F51" s="2262"/>
      <c r="G51" s="1318"/>
      <c r="H51" s="1318"/>
      <c r="I51" s="1318"/>
      <c r="J51" s="1318"/>
      <c r="K51" s="1318"/>
      <c r="L51" s="1498"/>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290</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0688A-7DBC-6717-B822-0.2085AB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421</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422</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540</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506</v>
      </c>
      <c r="U5" s="304"/>
      <c r="V5" s="2354"/>
      <c r="W5" s="2355"/>
      <c r="X5" s="2355"/>
      <c r="Y5" s="2355"/>
      <c r="Z5" s="2355"/>
      <c r="AA5" s="2355"/>
      <c r="AB5" s="2356"/>
      <c r="AC5" s="2357"/>
      <c r="AD5" s="2358"/>
      <c r="AE5" s="2358"/>
      <c r="AF5" s="2358"/>
      <c r="AG5" s="2358"/>
      <c r="AH5" s="2358"/>
      <c r="AI5" s="2358"/>
      <c r="AJ5" s="2359"/>
      <c r="AK5" s="1262" t="s">
        <v>507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430</v>
      </c>
      <c r="P6" s="2261"/>
      <c r="Q6" s="2261">
        <v>1</v>
      </c>
      <c r="R6" s="361"/>
      <c r="S6" s="1497">
        <f>$J6</f>
      </c>
      <c r="T6" s="290" t="s">
        <v>431</v>
      </c>
      <c r="U6" s="304"/>
      <c r="V6" s="2249"/>
      <c r="W6" s="2250"/>
      <c r="X6" s="2250"/>
      <c r="Y6" s="2250"/>
      <c r="Z6" s="2250"/>
      <c r="AA6" s="2250"/>
      <c r="AB6" s="2251"/>
      <c r="AC6" s="2249"/>
      <c r="AD6" s="2250"/>
      <c r="AE6" s="2250"/>
      <c r="AF6" s="2250"/>
      <c r="AG6" s="2250"/>
      <c r="AH6" s="2250"/>
      <c r="AI6" s="2250"/>
      <c r="AJ6" s="2251"/>
      <c r="AK6" s="1311" t="s">
        <v>508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371"/>
      <c r="X9" s="371"/>
      <c r="Y9" s="371"/>
      <c r="Z9" s="371"/>
      <c r="AA9" s="371"/>
      <c r="AB9" s="371"/>
      <c r="AC9" s="371"/>
      <c r="AD9" s="371"/>
      <c r="AE9" s="371"/>
      <c r="AF9" s="371"/>
      <c r="AG9" s="371"/>
      <c r="AH9" s="371"/>
      <c r="AI9" s="371"/>
      <c r="AJ9" s="371"/>
      <c r="AK9" s="1262" t="s">
        <v>510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436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438</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439</v>
      </c>
      <c r="P20" s="1366"/>
      <c r="Q20" s="1446"/>
      <c r="R20" s="1446"/>
      <c r="S20" s="733"/>
      <c r="T20" s="1164" t="s">
        <v>440</v>
      </c>
      <c r="Z20" s="190" t="s">
        <v>441</v>
      </c>
      <c r="AB20" s="190" t="s">
        <v>442</v>
      </c>
      <c r="AC20" s="1164" t="s">
        <v>440</v>
      </c>
      <c r="AG20" s="190" t="s">
        <v>443</v>
      </c>
      <c r="AI20" s="190" t="s">
        <v>442</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330"/>
      <c r="AC28" s="2268" t="str">
        <f>IF(TITLE_DATE_PR_CHANGE="",IF(TITLE_DATE_PR="","",TITLE_DATE_PR),TITLE_DATE_PR_CHANGE)</f>
        <v>45770</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330"/>
      <c r="AC29" s="2255" t="str">
        <f>IF(TITLE_NUMBER_PR_CHANGE="",IF(TITLE_NUMBER_PR="","",TITLE_NUMBER_PR),TITLE_NUMBER_PR_CHANGE)</f>
        <v>08-23/674,08-23/675,08-23/676</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330"/>
      <c r="AC32" s="2268" t="str">
        <f>IF(TITLE_DATE_PR_CHANGE="",IF(TITLE_DATE_PR="","",TITLE_DATE_PR),TITLE_DATE_PR_CHANGE)</f>
        <v>45770</v>
      </c>
      <c r="AD32" s="2268"/>
      <c r="AE32" s="2268"/>
      <c r="AF32" s="2268"/>
      <c r="AG32" s="2268"/>
      <c r="AH32" s="2268"/>
      <c r="AI32" s="330"/>
      <c r="AJ32" s="330"/>
      <c r="AK32" s="284"/>
      <c r="AL32" s="372"/>
      <c r="AM32" s="372"/>
      <c r="AN32" s="372"/>
      <c r="AO32" s="372"/>
      <c r="AP32" s="372"/>
      <c r="AQ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330"/>
      <c r="AC33" s="2255" t="str">
        <f>IF(TITLE_NUMBER_PR_CHANGE="",IF(TITLE_NUMBER_PR="","",TITLE_NUMBER_PR),TITLE_NUMBER_PR_CHANGE)</f>
        <v>08-23/674,08-23/675,08-23/676</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448</v>
      </c>
      <c r="AC34" s="330"/>
      <c r="AD34" s="330"/>
      <c r="AE34" s="330"/>
      <c r="AF34" s="330"/>
      <c r="AG34" s="330"/>
      <c r="AH34" s="330"/>
      <c r="AI34" s="282" t="s">
        <v>448</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t="s">
        <v>325</v>
      </c>
      <c r="AQ36" s="1159">
        <v>14</v>
      </c>
    </row>
    <row customHeight="1" ht="15">
      <c r="Q37" s="380"/>
      <c r="R37" s="380"/>
      <c r="S37" s="2277" t="s">
        <v>88</v>
      </c>
      <c r="T37" s="2213" t="s">
        <v>449</v>
      </c>
      <c r="U37" s="305"/>
      <c r="V37" s="2278" t="s">
        <v>450</v>
      </c>
      <c r="W37" s="2279"/>
      <c r="X37" s="2279"/>
      <c r="Y37" s="2279"/>
      <c r="Z37" s="2279"/>
      <c r="AA37" s="2280"/>
      <c r="AB37" s="2281" t="s">
        <v>451</v>
      </c>
      <c r="AC37" s="2278" t="s">
        <v>450</v>
      </c>
      <c r="AD37" s="2279"/>
      <c r="AE37" s="2279"/>
      <c r="AF37" s="2279"/>
      <c r="AG37" s="2279"/>
      <c r="AH37" s="2280"/>
      <c r="AI37" s="2281" t="s">
        <v>452</v>
      </c>
      <c r="AJ37" s="2284" t="s">
        <v>453</v>
      </c>
      <c r="AK37" s="2131"/>
      <c r="AQ37" s="1159">
        <v>14</v>
      </c>
    </row>
    <row customHeight="1" ht="36">
      <c r="Q38" s="380"/>
      <c r="R38" s="380"/>
      <c r="S38" s="2277"/>
      <c r="T38" s="2213"/>
      <c r="U38" s="1035"/>
      <c r="V38" s="1487" t="s">
        <v>512</v>
      </c>
      <c r="W38" s="2266" t="s">
        <v>456</v>
      </c>
      <c r="X38" s="2267"/>
      <c r="Y38" s="2266" t="s">
        <v>457</v>
      </c>
      <c r="Z38" s="2273"/>
      <c r="AA38" s="2267"/>
      <c r="AB38" s="2282"/>
      <c r="AC38" s="1487" t="s">
        <v>512</v>
      </c>
      <c r="AD38" s="2266" t="s">
        <v>456</v>
      </c>
      <c r="AE38" s="2267"/>
      <c r="AF38" s="2266" t="s">
        <v>457</v>
      </c>
      <c r="AG38" s="2273"/>
      <c r="AH38" s="2267"/>
      <c r="AI38" s="2282"/>
      <c r="AJ38" s="2285"/>
      <c r="AK38" s="2131"/>
      <c r="AQ38" s="1159">
        <v>34</v>
      </c>
    </row>
    <row customHeight="1" ht="90">
      <c r="A39" s="1374"/>
      <c r="B39" s="1374" t="s">
        <v>144</v>
      </c>
      <c r="C39" s="1374" t="s">
        <v>145</v>
      </c>
      <c r="D39" s="1374" t="s">
        <v>146</v>
      </c>
      <c r="E39" s="1368" t="s">
        <v>458</v>
      </c>
      <c r="F39" s="1368" t="s">
        <v>459</v>
      </c>
      <c r="G39" s="1368" t="s">
        <v>460</v>
      </c>
      <c r="H39" s="1368"/>
      <c r="I39" s="1368" t="s">
        <v>513</v>
      </c>
      <c r="J39" s="1368" t="s">
        <v>463</v>
      </c>
      <c r="K39" s="1368" t="s">
        <v>514</v>
      </c>
      <c r="L39" s="1368" t="s">
        <v>439</v>
      </c>
      <c r="Q39" s="380"/>
      <c r="R39" s="380"/>
      <c r="S39" s="2277"/>
      <c r="T39" s="2213"/>
      <c r="U39" s="306"/>
      <c r="V39" s="1487" t="s">
        <v>541</v>
      </c>
      <c r="W39" s="1226" t="s">
        <v>542</v>
      </c>
      <c r="X39" s="1226" t="s">
        <v>517</v>
      </c>
      <c r="Y39" s="1493" t="s">
        <v>467</v>
      </c>
      <c r="Z39" s="2274" t="s">
        <v>468</v>
      </c>
      <c r="AA39" s="2275"/>
      <c r="AB39" s="2283"/>
      <c r="AC39" s="1487" t="s">
        <v>541</v>
      </c>
      <c r="AD39" s="1226" t="s">
        <v>542</v>
      </c>
      <c r="AE39" s="1226" t="s">
        <v>517</v>
      </c>
      <c r="AF39" s="1493" t="s">
        <v>467</v>
      </c>
      <c r="AG39" s="2274" t="s">
        <v>468</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295</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295</v>
      </c>
      <c r="B42" s="1367" t="s">
        <v>296</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421</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422</v>
      </c>
      <c r="AM42" s="504"/>
      <c r="AN42" s="504" t="str">
        <f>IF(T42="","",T42)</f>
        <v>Территория действия тарифа</v>
      </c>
      <c r="AO42" s="504"/>
      <c r="AP42" s="504"/>
      <c r="AQ42" s="1159">
        <v>23</v>
      </c>
    </row>
    <row customHeight="1" ht="24">
      <c r="A43" s="1367" t="s">
        <v>295</v>
      </c>
      <c r="B43" s="1367" t="s">
        <v>296</v>
      </c>
      <c r="C43" s="1367" t="s">
        <v>297</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539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540</v>
      </c>
      <c r="AM43" s="504"/>
      <c r="AN43" s="504" t="str">
        <f>IF(T43="","",T43)</f>
        <v>Наименование централизованной системы водоотведения</v>
      </c>
      <c r="AO43" s="504"/>
      <c r="AP43" s="504"/>
      <c r="AQ43" s="1159">
        <v>23</v>
      </c>
    </row>
    <row customHeight="1" ht="24">
      <c r="A44" s="1367" t="s">
        <v>295</v>
      </c>
      <c r="B44" s="1367" t="s">
        <v>296</v>
      </c>
      <c r="C44" s="1367" t="s">
        <v>297</v>
      </c>
      <c r="D44" s="1367" t="s">
        <v>544</v>
      </c>
      <c r="E44" s="2263"/>
      <c r="F44" s="2263"/>
      <c r="G44" s="2263"/>
      <c r="H44" s="2263"/>
      <c r="I44" s="2260" t="str">
        <f>S43&amp;".1"</f>
        <v>...1</v>
      </c>
      <c r="J44" s="1367"/>
      <c r="K44" s="1367"/>
      <c r="L44" s="1368"/>
      <c r="P44" s="2261">
        <v>1</v>
      </c>
      <c r="Q44" s="1485"/>
      <c r="R44" s="360"/>
      <c r="S44" s="1497" t="str">
        <f>$I44</f>
        <v>...1</v>
      </c>
      <c r="T44" s="289" t="s">
        <v>506</v>
      </c>
      <c r="U44" s="304"/>
      <c r="V44" s="2354"/>
      <c r="W44" s="2355"/>
      <c r="X44" s="2355"/>
      <c r="Y44" s="2355"/>
      <c r="Z44" s="2355"/>
      <c r="AA44" s="2355"/>
      <c r="AB44" s="2356"/>
      <c r="AC44" s="2357"/>
      <c r="AD44" s="2358"/>
      <c r="AE44" s="2358"/>
      <c r="AF44" s="2358"/>
      <c r="AG44" s="2358"/>
      <c r="AH44" s="2358"/>
      <c r="AI44" s="2358"/>
      <c r="AJ44" s="2359"/>
      <c r="AK44" s="1262" t="s">
        <v>507</v>
      </c>
      <c r="AM44" s="504"/>
      <c r="AN44" s="504" t="str">
        <f>IF(T44="","",T44)</f>
        <v>Наименование признака дифференциации</v>
      </c>
      <c r="AO44" s="504"/>
      <c r="AP44" s="504"/>
      <c r="AQ44" s="1159">
        <v>23</v>
      </c>
    </row>
    <row customHeight="1" ht="24">
      <c r="A45" s="1367" t="s">
        <v>295</v>
      </c>
      <c r="B45" s="1367" t="s">
        <v>296</v>
      </c>
      <c r="C45" s="1367" t="s">
        <v>297</v>
      </c>
      <c r="D45" s="1367" t="s">
        <v>544</v>
      </c>
      <c r="E45" s="2263"/>
      <c r="F45" s="2263"/>
      <c r="G45" s="2263"/>
      <c r="H45" s="2263"/>
      <c r="I45" s="2290"/>
      <c r="J45" s="2260" t="str">
        <f>I44&amp;".1"</f>
        <v>...1.1</v>
      </c>
      <c r="K45" s="1367"/>
      <c r="L45" s="1368" t="s">
        <v>430</v>
      </c>
      <c r="P45" s="2261"/>
      <c r="Q45" s="2261">
        <v>1</v>
      </c>
      <c r="R45" s="361"/>
      <c r="S45" s="1497" t="str">
        <f>$J45</f>
        <v>...1.1</v>
      </c>
      <c r="T45" s="290" t="s">
        <v>431</v>
      </c>
      <c r="U45" s="304"/>
      <c r="V45" s="2249"/>
      <c r="W45" s="2250"/>
      <c r="X45" s="2250"/>
      <c r="Y45" s="2250"/>
      <c r="Z45" s="2250"/>
      <c r="AA45" s="2250"/>
      <c r="AB45" s="2251"/>
      <c r="AC45" s="2249"/>
      <c r="AD45" s="2250"/>
      <c r="AE45" s="2250"/>
      <c r="AF45" s="2250"/>
      <c r="AG45" s="2250"/>
      <c r="AH45" s="2250"/>
      <c r="AI45" s="2250"/>
      <c r="AJ45" s="2251"/>
      <c r="AK45" s="1311" t="s">
        <v>508</v>
      </c>
      <c r="AM45" s="504"/>
      <c r="AN45" s="504" t="str">
        <f>IF(T45="","",T45)</f>
        <v>Группа потребителей</v>
      </c>
      <c r="AO45" s="504"/>
      <c r="AP45" s="504"/>
      <c r="AQ45" s="1159">
        <v>23</v>
      </c>
    </row>
    <row customHeight="1" ht="24">
      <c r="A46" s="1367" t="s">
        <v>295</v>
      </c>
      <c r="B46" s="1367" t="s">
        <v>296</v>
      </c>
      <c r="C46" s="1367" t="s">
        <v>297</v>
      </c>
      <c r="D46" s="1367" t="s">
        <v>544</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295</v>
      </c>
      <c r="B47" s="1367" t="s">
        <v>296</v>
      </c>
      <c r="C47" s="1367" t="s">
        <v>297</v>
      </c>
      <c r="D47" s="1367" t="s">
        <v>544</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295</v>
      </c>
      <c r="B48" s="1367" t="s">
        <v>296</v>
      </c>
      <c r="C48" s="1367" t="s">
        <v>297</v>
      </c>
      <c r="D48" s="1367" t="s">
        <v>544</v>
      </c>
      <c r="E48" s="2263"/>
      <c r="F48" s="2263"/>
      <c r="G48" s="2263"/>
      <c r="H48" s="2263"/>
      <c r="I48" s="2290"/>
      <c r="J48" s="2260"/>
      <c r="K48" s="1367"/>
      <c r="L48" s="1368"/>
      <c r="P48" s="2261"/>
      <c r="Q48" s="2261"/>
      <c r="R48" s="360"/>
      <c r="S48" s="1282"/>
      <c r="T48" s="291" t="s">
        <v>509</v>
      </c>
      <c r="U48" s="371"/>
      <c r="V48" s="371"/>
      <c r="W48" s="371"/>
      <c r="X48" s="371"/>
      <c r="Y48" s="371"/>
      <c r="Z48" s="371"/>
      <c r="AA48" s="371"/>
      <c r="AB48" s="371"/>
      <c r="AC48" s="371"/>
      <c r="AD48" s="371"/>
      <c r="AE48" s="371"/>
      <c r="AF48" s="371"/>
      <c r="AG48" s="371"/>
      <c r="AH48" s="371"/>
      <c r="AI48" s="371"/>
      <c r="AJ48" s="371"/>
      <c r="AK48" s="1262" t="s">
        <v>510</v>
      </c>
      <c r="AM48" s="504"/>
      <c r="AN48" s="504" t="str">
        <f>IF(T48="","",T48)</f>
        <v>Добавить значение признака дифференциации</v>
      </c>
      <c r="AO48" s="504"/>
      <c r="AP48" s="504"/>
      <c r="AQ48" s="1159">
        <v>20</v>
      </c>
    </row>
    <row customHeight="1" ht="21.75">
      <c r="A49" s="1367" t="s">
        <v>295</v>
      </c>
      <c r="B49" s="1367" t="s">
        <v>296</v>
      </c>
      <c r="C49" s="1367" t="s">
        <v>297</v>
      </c>
      <c r="D49" s="1367" t="s">
        <v>544</v>
      </c>
      <c r="E49" s="2263"/>
      <c r="F49" s="2263"/>
      <c r="G49" s="2263"/>
      <c r="H49" s="2263"/>
      <c r="I49" s="2260"/>
      <c r="J49" s="1367"/>
      <c r="K49" s="1367"/>
      <c r="L49" s="1368"/>
      <c r="P49" s="2261"/>
      <c r="Q49" s="1485"/>
      <c r="R49" s="360"/>
      <c r="S49" s="1282"/>
      <c r="T49" s="369" t="s">
        <v>436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295</v>
      </c>
      <c r="B50" s="1367" t="s">
        <v>296</v>
      </c>
      <c r="C50" s="1367" t="s">
        <v>297</v>
      </c>
      <c r="D50" s="1367" t="s">
        <v>544</v>
      </c>
      <c r="E50" s="2263"/>
      <c r="F50" s="2263"/>
      <c r="G50" s="2263"/>
      <c r="H50" s="2262"/>
      <c r="I50" s="1367"/>
      <c r="J50" s="1367"/>
      <c r="K50" s="1367"/>
      <c r="L50" s="1368"/>
      <c r="M50" s="1369"/>
      <c r="N50" s="1369"/>
      <c r="O50" s="541"/>
      <c r="P50" s="364"/>
      <c r="Q50" s="379"/>
      <c r="R50" s="359"/>
      <c r="S50" s="1282"/>
      <c r="T50" s="376" t="s">
        <v>511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295</v>
      </c>
      <c r="B51" s="1347" t="s">
        <v>296</v>
      </c>
      <c r="C51" s="1318"/>
      <c r="D51" s="1318"/>
      <c r="E51" s="2263"/>
      <c r="F51" s="2262"/>
      <c r="G51" s="1318"/>
      <c r="H51" s="1318"/>
      <c r="I51" s="1318"/>
      <c r="J51" s="1318"/>
      <c r="K51" s="1318"/>
      <c r="L51" s="1498"/>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295</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190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D6529-FB95-3447-FAD8-0.618C6C7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421</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422</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539</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540</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426</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427</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28</v>
      </c>
      <c r="AL8" s="2111" t="s">
        <v>66</v>
      </c>
      <c r="AM8" s="2196"/>
      <c r="AN8" s="2209">
        <v>1</v>
      </c>
      <c r="AO8" s="2361"/>
      <c r="AP8" s="2362" t="s">
        <v>66</v>
      </c>
      <c r="AQ8" s="315"/>
      <c r="AR8" s="1490">
        <v>1</v>
      </c>
      <c r="AS8" s="1496" t="s">
        <v>28</v>
      </c>
      <c r="AT8" s="755"/>
      <c r="AU8" s="1261"/>
      <c r="AV8" s="755"/>
      <c r="AW8" s="1261"/>
      <c r="AX8" s="1738"/>
      <c r="AY8" s="1473" t="s">
        <v>66</v>
      </c>
      <c r="AZ8" s="1738"/>
      <c r="BA8" s="1473" t="s">
        <v>66</v>
      </c>
      <c r="BB8" s="1352"/>
      <c r="BC8" s="2257" t="s">
        <v>524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525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545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546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528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491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438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439</v>
      </c>
      <c r="P24" s="1512"/>
      <c r="Q24" s="1514"/>
      <c r="R24" s="1514"/>
      <c r="AA24" s="1511" t="s">
        <v>441</v>
      </c>
      <c r="AC24" s="1511" t="s">
        <v>442</v>
      </c>
      <c r="AD24" s="1511" t="s">
        <v>492</v>
      </c>
      <c r="AH24" s="1511" t="s">
        <v>492</v>
      </c>
      <c r="AK24" s="1511" t="s">
        <v>529</v>
      </c>
      <c r="AL24" s="1511" t="s">
        <v>492</v>
      </c>
      <c r="AP24" s="1511" t="s">
        <v>492</v>
      </c>
      <c r="AY24" s="1511" t="s">
        <v>441</v>
      </c>
      <c r="BA24" s="1511" t="s">
        <v>442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444</v>
      </c>
      <c r="T32" s="2254"/>
      <c r="U32" s="1376"/>
      <c r="V32" s="2268" t="str">
        <f>IF(TITLE_DATE_PR_CHANGE="",IF(TITLE_DATE_PR="","",TITLE_DATE_PR),TITLE_DATE_PR_CHANGE)</f>
        <v>45770</v>
      </c>
      <c r="W32" s="2268"/>
      <c r="X32" s="2268"/>
      <c r="Y32" s="2268"/>
      <c r="Z32" s="2268"/>
      <c r="AA32" s="2268"/>
      <c r="AB32" s="2268"/>
      <c r="AC32" s="330"/>
      <c r="AD32" s="2268" t="str">
        <f>IF(TITLE_DATE_PR_CHANGE="",IF(TITLE_DATE_PR="","",TITLE_DATE_PR),TITLE_DATE_PR_CHANGE)</f>
        <v>45770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445</v>
      </c>
      <c r="T33" s="2254"/>
      <c r="U33" s="1376"/>
      <c r="V33" s="2255" t="str">
        <f>IF(TITLE_NUMBER_PR_CHANGE="",IF(TITLE_NUMBER_PR="","",TITLE_NUMBER_PR),TITLE_NUMBER_PR_CHANGE)</f>
        <v>08-23/674,08-23/675,08-23/676</v>
      </c>
      <c r="W33" s="2255"/>
      <c r="X33" s="2255"/>
      <c r="Y33" s="2255"/>
      <c r="Z33" s="2255"/>
      <c r="AA33" s="2255"/>
      <c r="AB33" s="2255"/>
      <c r="AC33" s="330"/>
      <c r="AD33" s="2255" t="str">
        <f>IF(TITLE_NUMBER_PR_CHANGE="",IF(TITLE_NUMBER_PR="","",TITLE_NUMBER_PR),TITLE_NUMBER_PR_CHANGE)</f>
        <v>08-23/674,08-23/675,08-23/676</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c r="A36" s="1372"/>
      <c r="B36" s="1372"/>
      <c r="C36" s="1372"/>
      <c r="D36" s="1372"/>
      <c r="E36" s="1372"/>
      <c r="F36" s="1372"/>
      <c r="G36" s="1372"/>
      <c r="H36" s="1372"/>
      <c r="I36" s="1372"/>
      <c r="J36" s="1372"/>
      <c r="K36" s="1372"/>
      <c r="L36" s="1373"/>
      <c r="M36" s="1372"/>
      <c r="N36" s="1372"/>
      <c r="O36" s="1372"/>
      <c r="P36" s="1372"/>
      <c r="Q36" s="1372"/>
      <c r="S36" s="2254" t="s">
        <v>444</v>
      </c>
      <c r="T36" s="2254"/>
      <c r="U36" s="1376"/>
      <c r="V36" s="2268" t="str">
        <f>IF(TITLE_DATE_PR_CHANGE="",IF(TITLE_DATE_PR="","",TITLE_DATE_PR),TITLE_DATE_PR_CHANGE)</f>
        <v>45770</v>
      </c>
      <c r="W36" s="2268"/>
      <c r="X36" s="2268"/>
      <c r="Y36" s="2268"/>
      <c r="Z36" s="2268"/>
      <c r="AA36" s="2268"/>
      <c r="AB36" s="2268"/>
      <c r="AC36" s="330"/>
      <c r="AD36" s="2268" t="str">
        <f>IF(TITLE_DATE_PR_CHANGE="",IF(TITLE_DATE_PR="","",TITLE_DATE_PR),TITLE_DATE_PR_CHANGE)</f>
        <v>45770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c r="A37" s="1372"/>
      <c r="B37" s="1372"/>
      <c r="C37" s="1372"/>
      <c r="D37" s="1372"/>
      <c r="E37" s="1372"/>
      <c r="F37" s="1372"/>
      <c r="G37" s="1372"/>
      <c r="H37" s="1372"/>
      <c r="I37" s="1372"/>
      <c r="J37" s="1372"/>
      <c r="K37" s="1372"/>
      <c r="L37" s="1373"/>
      <c r="M37" s="1372"/>
      <c r="N37" s="1372"/>
      <c r="O37" s="1372"/>
      <c r="P37" s="1372"/>
      <c r="Q37" s="1372"/>
      <c r="S37" s="2254" t="s">
        <v>445</v>
      </c>
      <c r="T37" s="2254"/>
      <c r="U37" s="1376"/>
      <c r="V37" s="2255" t="str">
        <f>IF(TITLE_NUMBER_PR_CHANGE="",IF(TITLE_NUMBER_PR="","",TITLE_NUMBER_PR),TITLE_NUMBER_PR_CHANGE)</f>
        <v>08-23/674,08-23/675,08-23/676</v>
      </c>
      <c r="W37" s="2255"/>
      <c r="X37" s="2255"/>
      <c r="Y37" s="2255"/>
      <c r="Z37" s="2255"/>
      <c r="AA37" s="2255"/>
      <c r="AB37" s="2255"/>
      <c r="AC37" s="330"/>
      <c r="AD37" s="2255" t="str">
        <f>IF(TITLE_NUMBER_PR_CHANGE="",IF(TITLE_NUMBER_PR="","",TITLE_NUMBER_PR),TITLE_NUMBER_PR_CHANGE)</f>
        <v>08-23/674,08-23/675,08-23/676</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448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448</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324</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325</v>
      </c>
      <c r="BI40" s="1159">
        <v>14</v>
      </c>
    </row>
    <row customHeight="1" ht="15">
      <c r="Q41" s="295"/>
      <c r="R41" s="380"/>
      <c r="S41" s="2277" t="s">
        <v>88</v>
      </c>
      <c r="T41" s="2213" t="s">
        <v>530</v>
      </c>
      <c r="U41" s="305"/>
      <c r="V41" s="2278" t="s">
        <v>450</v>
      </c>
      <c r="W41" s="2279"/>
      <c r="X41" s="2279"/>
      <c r="Y41" s="2279"/>
      <c r="Z41" s="2279"/>
      <c r="AA41" s="2279"/>
      <c r="AB41" s="2280"/>
      <c r="AC41" s="2281" t="s">
        <v>451</v>
      </c>
      <c r="AD41" s="2332" t="s">
        <v>547</v>
      </c>
      <c r="AE41" s="2295"/>
      <c r="AF41" s="2295"/>
      <c r="AG41" s="2333"/>
      <c r="AH41" s="2332" t="s">
        <v>548</v>
      </c>
      <c r="AI41" s="2295"/>
      <c r="AJ41" s="2295"/>
      <c r="AK41" s="2333"/>
      <c r="AL41" s="2332" t="s">
        <v>549</v>
      </c>
      <c r="AM41" s="2295"/>
      <c r="AN41" s="2295"/>
      <c r="AO41" s="2333"/>
      <c r="AP41" s="2332" t="s">
        <v>534</v>
      </c>
      <c r="AQ41" s="2295"/>
      <c r="AR41" s="2295"/>
      <c r="AS41" s="2333"/>
      <c r="AT41" s="2278" t="s">
        <v>450</v>
      </c>
      <c r="AU41" s="2279"/>
      <c r="AV41" s="2279"/>
      <c r="AW41" s="2279"/>
      <c r="AX41" s="2279"/>
      <c r="AY41" s="2279"/>
      <c r="AZ41" s="2280"/>
      <c r="BA41" s="2281" t="s">
        <v>451</v>
      </c>
      <c r="BB41" s="2284" t="s">
        <v>453</v>
      </c>
      <c r="BC41" s="2131"/>
      <c r="BI41" s="1159">
        <v>14</v>
      </c>
    </row>
    <row customHeight="1" ht="36">
      <c r="Q42" s="295"/>
      <c r="R42" s="380"/>
      <c r="S42" s="2277"/>
      <c r="T42" s="2213"/>
      <c r="U42" s="1035"/>
      <c r="V42" s="2196" t="s">
        <v>535</v>
      </c>
      <c r="W42" s="2197"/>
      <c r="X42" s="2196" t="s">
        <v>536</v>
      </c>
      <c r="Y42" s="2197"/>
      <c r="Z42" s="2298" t="s">
        <v>537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550</v>
      </c>
      <c r="AU42" s="2197"/>
      <c r="AV42" s="2196" t="s">
        <v>551</v>
      </c>
      <c r="AW42" s="2197"/>
      <c r="AX42" s="2298" t="s">
        <v>537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144</v>
      </c>
      <c r="C44" s="1374" t="s">
        <v>145</v>
      </c>
      <c r="D44" s="1374" t="s">
        <v>146</v>
      </c>
      <c r="E44" s="1368" t="s">
        <v>458</v>
      </c>
      <c r="F44" s="1368" t="s">
        <v>459</v>
      </c>
      <c r="G44" s="1368" t="s">
        <v>460</v>
      </c>
      <c r="H44" s="1368" t="s">
        <v>461</v>
      </c>
      <c r="I44" s="1368" t="s">
        <v>462</v>
      </c>
      <c r="J44" s="1368" t="s">
        <v>463</v>
      </c>
      <c r="K44" s="1368" t="s">
        <v>464</v>
      </c>
      <c r="L44" s="1368" t="s">
        <v>439</v>
      </c>
      <c r="Q44" s="295"/>
      <c r="R44" s="380"/>
      <c r="S44" s="2277"/>
      <c r="T44" s="2213"/>
      <c r="U44" s="306"/>
      <c r="V44" s="1483" t="s">
        <v>501</v>
      </c>
      <c r="W44" s="1483" t="s">
        <v>502</v>
      </c>
      <c r="X44" s="1483" t="s">
        <v>501</v>
      </c>
      <c r="Y44" s="1483" t="s">
        <v>502</v>
      </c>
      <c r="Z44" s="1493" t="s">
        <v>467</v>
      </c>
      <c r="AA44" s="2274" t="s">
        <v>468</v>
      </c>
      <c r="AB44" s="2275"/>
      <c r="AC44" s="2283"/>
      <c r="AD44" s="2337"/>
      <c r="AE44" s="2338"/>
      <c r="AF44" s="2338"/>
      <c r="AG44" s="2339"/>
      <c r="AH44" s="2337"/>
      <c r="AI44" s="2338"/>
      <c r="AJ44" s="2338"/>
      <c r="AK44" s="2339"/>
      <c r="AL44" s="2337"/>
      <c r="AM44" s="2338"/>
      <c r="AN44" s="2338"/>
      <c r="AO44" s="2339"/>
      <c r="AP44" s="2337"/>
      <c r="AQ44" s="2338"/>
      <c r="AR44" s="2338"/>
      <c r="AS44" s="2339"/>
      <c r="AT44" s="1483" t="s">
        <v>501</v>
      </c>
      <c r="AU44" s="1483" t="s">
        <v>502</v>
      </c>
      <c r="AV44" s="1483" t="s">
        <v>501</v>
      </c>
      <c r="AW44" s="1483" t="s">
        <v>502</v>
      </c>
      <c r="AX44" s="1493" t="s">
        <v>467</v>
      </c>
      <c r="AY44" s="2274" t="s">
        <v>468</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1.75">
      <c r="A46" s="1367" t="s">
        <v>300</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300</v>
      </c>
      <c r="B47" s="1367" t="s">
        <v>301</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421</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422</v>
      </c>
      <c r="BE47" s="504"/>
      <c r="BF47" s="504" t="str">
        <f>IF(T47="","",T47)</f>
        <v>Территория действия тарифа</v>
      </c>
      <c r="BG47" s="504"/>
      <c r="BH47" s="504"/>
      <c r="BI47" s="1159">
        <v>21</v>
      </c>
    </row>
    <row customHeight="1" ht="36">
      <c r="A48" s="1367" t="s">
        <v>300</v>
      </c>
      <c r="B48" s="1367" t="s">
        <v>301</v>
      </c>
      <c r="C48" s="1367" t="s">
        <v>302</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539</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540</v>
      </c>
      <c r="BE48" s="504"/>
      <c r="BF48" s="504" t="str">
        <f>IF(T48="","",T48)</f>
        <v>Наименование централизованной системы водоотведения</v>
      </c>
      <c r="BG48" s="504"/>
      <c r="BH48" s="504"/>
      <c r="BI48" s="1159">
        <v>34</v>
      </c>
    </row>
    <row s="1646" customFormat="1" customHeight="1" ht="0">
      <c r="A49" s="1347" t="s">
        <v>300</v>
      </c>
      <c r="B49" s="1347" t="s">
        <v>301</v>
      </c>
      <c r="C49" s="1347" t="s">
        <v>302</v>
      </c>
      <c r="D49" s="1347" t="s">
        <v>552</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426</v>
      </c>
      <c r="BE49" s="504"/>
      <c r="BF49" s="504" t="str">
        <f>IF(T49="","",T49)</f>
        <v/>
      </c>
      <c r="BG49" s="504"/>
      <c r="BH49" s="504"/>
      <c r="BI49" s="515">
        <v>0</v>
      </c>
    </row>
    <row s="1646" customFormat="1" customHeight="1" ht="0">
      <c r="A50" s="1347" t="s">
        <v>300</v>
      </c>
      <c r="B50" s="1347" t="s">
        <v>301</v>
      </c>
      <c r="C50" s="1347" t="s">
        <v>302</v>
      </c>
      <c r="D50" s="1347" t="s">
        <v>552</v>
      </c>
      <c r="E50" s="2263"/>
      <c r="F50" s="2263"/>
      <c r="G50" s="2263"/>
      <c r="H50" s="2263"/>
      <c r="I50" s="2260" t="str">
        <f>S49&amp;".1"</f>
        <v>.1</v>
      </c>
      <c r="J50" s="1347"/>
      <c r="K50" s="1347"/>
      <c r="L50" s="1350" t="s">
        <v>427</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300</v>
      </c>
      <c r="B51" s="1347" t="s">
        <v>301</v>
      </c>
      <c r="C51" s="1347" t="s">
        <v>302</v>
      </c>
      <c r="D51" s="1347" t="s">
        <v>552</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300</v>
      </c>
      <c r="B52" s="1367" t="s">
        <v>301</v>
      </c>
      <c r="C52" s="1367" t="s">
        <v>302</v>
      </c>
      <c r="D52" s="1367" t="s">
        <v>552</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28</v>
      </c>
      <c r="AL52" s="2111" t="s">
        <v>66</v>
      </c>
      <c r="AM52" s="2196"/>
      <c r="AN52" s="2209">
        <v>1</v>
      </c>
      <c r="AO52" s="2361"/>
      <c r="AP52" s="2362" t="s">
        <v>66</v>
      </c>
      <c r="AQ52" s="315"/>
      <c r="AR52" s="1490">
        <v>1</v>
      </c>
      <c r="AS52" s="1496" t="s">
        <v>28</v>
      </c>
      <c r="AT52" s="755"/>
      <c r="AU52" s="1261"/>
      <c r="AV52" s="755"/>
      <c r="AW52" s="1261"/>
      <c r="AX52" s="1738"/>
      <c r="AY52" s="1473" t="s">
        <v>66</v>
      </c>
      <c r="AZ52" s="1738"/>
      <c r="BA52" s="1473" t="s">
        <v>66</v>
      </c>
      <c r="BB52" s="1352"/>
      <c r="BC52" s="2257" t="s">
        <v>524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525</v>
      </c>
      <c r="AT53" s="1397"/>
      <c r="AU53" s="1500"/>
      <c r="AV53" s="1397"/>
      <c r="AW53" s="1500"/>
      <c r="AX53" s="1397"/>
      <c r="AY53" s="1397"/>
      <c r="AZ53" s="1397"/>
      <c r="BA53" s="1397"/>
      <c r="BB53" s="1401"/>
      <c r="BC53" s="2258"/>
      <c r="BE53" s="504"/>
      <c r="BF53" s="504"/>
      <c r="BG53" s="504"/>
      <c r="BH53" s="504"/>
      <c r="BI53" s="1159">
        <v>11</v>
      </c>
    </row>
    <row customHeight="1" ht="11.25">
      <c r="A54" s="1367" t="s">
        <v>300</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545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300</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546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300</v>
      </c>
      <c r="B56" s="1367" t="s">
        <v>301</v>
      </c>
      <c r="C56" s="1367" t="s">
        <v>302</v>
      </c>
      <c r="D56" s="1367" t="s">
        <v>552</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528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300</v>
      </c>
      <c r="B57" s="1367" t="s">
        <v>301</v>
      </c>
      <c r="C57" s="1367" t="s">
        <v>302</v>
      </c>
      <c r="D57" s="1367" t="s">
        <v>552</v>
      </c>
      <c r="E57" s="2263"/>
      <c r="F57" s="2263"/>
      <c r="G57" s="2263"/>
      <c r="H57" s="2263"/>
      <c r="I57" s="2290"/>
      <c r="J57" s="2260"/>
      <c r="K57" s="1367"/>
      <c r="L57" s="1368"/>
      <c r="P57" s="2261"/>
      <c r="Q57" s="2261"/>
      <c r="R57" s="360"/>
      <c r="S57" s="1282"/>
      <c r="T57" s="291" t="s">
        <v>491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300</v>
      </c>
      <c r="B58" s="1347" t="s">
        <v>301</v>
      </c>
      <c r="C58" s="1347" t="s">
        <v>302</v>
      </c>
      <c r="D58" s="1347" t="s">
        <v>552</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300</v>
      </c>
      <c r="B59" s="1347" t="s">
        <v>301</v>
      </c>
      <c r="C59" s="1347" t="s">
        <v>302</v>
      </c>
      <c r="D59" s="1347" t="s">
        <v>552</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300</v>
      </c>
      <c r="B60" s="1347" t="s">
        <v>301</v>
      </c>
      <c r="C60" s="1347" t="s">
        <v>302</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300</v>
      </c>
      <c r="B61" s="1347" t="s">
        <v>301</v>
      </c>
      <c r="C61" s="1318"/>
      <c r="D61" s="1318"/>
      <c r="E61" s="2263"/>
      <c r="F61" s="2262"/>
      <c r="G61" s="1318"/>
      <c r="H61" s="1318"/>
      <c r="I61" s="1318"/>
      <c r="J61" s="1318"/>
      <c r="K61" s="1318"/>
      <c r="L61" s="149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300</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190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1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5">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5">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C5778-A976-27ED-2E53-0.F09D082A}" mc:Ignorable="x14ac xr xr2 xr3">
  <sheetPr>
    <tabColor rgb="FFCCCCFF"/>
    <pageSetUpPr fitToPage="1"/>
  </sheetPr>
  <dimension ref="A1:AC35"/>
  <sheetViews>
    <sheetView topLeftCell="A1" showGridLines="0" zoomScale="90" workbookViewId="0">
      <selection activeCell="C15" sqref="C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5">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25">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0.7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Когалым(71883000)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107</v>
      </c>
      <c r="I16" s="795" t="s">
        <v>108</v>
      </c>
      <c r="J16" s="1628"/>
      <c r="K16" s="1640"/>
      <c r="L16" s="1640"/>
      <c r="M16" s="1628" t="str">
        <f t="array" ref="M16:M16">IF(ISERROR(MATCH(MID(N16,1,250),MID(note_ter,1,250),0)),"n","y")</f>
        <v>n</v>
      </c>
      <c r="N16" s="1640"/>
      <c r="O16" s="1628" t="str">
        <f>H16&amp;"("&amp;I16&amp;")"</f>
        <v>Лангепас(71872000)</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customHeight="1" ht="15">
      <c r="A18" s="2221" t="s">
        <v>90</v>
      </c>
      <c r="B18" s="1164"/>
      <c r="C18" s="805" t="s">
        <v>104</v>
      </c>
      <c r="D18" s="1822"/>
      <c r="E18" s="1809" t="str">
        <f>A18</f>
        <v>3</v>
      </c>
      <c r="F18" s="808" t="s">
        <v>109</v>
      </c>
      <c r="G18" s="544" t="str">
        <f>"Территория "&amp;E18</f>
        <v>Территория 3</v>
      </c>
      <c r="H18" s="796"/>
      <c r="I18" s="796"/>
      <c r="J18" s="793"/>
      <c r="K18" s="1628"/>
      <c r="L18" s="1628"/>
      <c r="M18" s="1628"/>
      <c r="N18" s="230"/>
      <c r="O18" s="1628"/>
      <c r="P18" s="229"/>
      <c r="Q18" s="229"/>
      <c r="R18" s="229"/>
      <c r="S18" s="229"/>
      <c r="T18" s="1823"/>
      <c r="U18" s="1823"/>
      <c r="V18" s="1823"/>
      <c r="W18" s="1823"/>
      <c r="X18" s="1823"/>
      <c r="Y18" s="1823"/>
      <c r="Z18" s="1823"/>
      <c r="AA18" s="1823"/>
      <c r="AB18" s="1823"/>
      <c r="AC18" s="1823"/>
    </row>
    <row customHeight="1" ht="15">
      <c r="A19" s="2221"/>
      <c r="B19" s="1164">
        <v>1</v>
      </c>
      <c r="C19" s="1164"/>
      <c r="D19" s="804"/>
      <c r="E19" s="1817" t="str">
        <f>A18&amp;"."&amp;B19</f>
        <v>3.1</v>
      </c>
      <c r="F19" s="807" t="s">
        <v>110</v>
      </c>
      <c r="G19" s="797" t="s">
        <v>111</v>
      </c>
      <c r="H19" s="797" t="s">
        <v>111</v>
      </c>
      <c r="I19" s="795" t="s">
        <v>112</v>
      </c>
      <c r="J19" s="1628"/>
      <c r="K19" s="1640"/>
      <c r="L19" s="1640"/>
      <c r="M19" s="1628" t="str">
        <f t="array" ref="M19:M19">IF(ISERROR(MATCH(MID(N19,1,250),MID(note_ter,1,250),0)),"n","y")</f>
        <v>n</v>
      </c>
      <c r="N19" s="1640"/>
      <c r="O19" s="1628" t="str">
        <f>H19&amp;"("&amp;I19&amp;")"</f>
        <v>Покачи(71884000)</v>
      </c>
      <c r="P19" s="1164"/>
      <c r="Q19" s="1164"/>
      <c r="R19" s="424"/>
      <c r="S19" s="1164"/>
      <c r="T19" s="1164"/>
      <c r="U19" s="1164"/>
      <c r="V19" s="426"/>
      <c r="W19" s="426"/>
      <c r="X19" s="423"/>
      <c r="Y19" s="423"/>
      <c r="Z19" s="423"/>
      <c r="AA19" s="423"/>
      <c r="AB19" s="423"/>
      <c r="AC19" s="423"/>
    </row>
    <row customHeight="1" ht="15">
      <c r="A20" s="2221"/>
      <c r="B20" s="1164"/>
      <c r="C20" s="416"/>
      <c r="D20" s="805"/>
      <c r="E20" s="425"/>
      <c r="F20" s="181"/>
      <c r="G20" s="419" t="s">
        <v>102</v>
      </c>
      <c r="H20" s="191"/>
      <c r="I20" s="428"/>
      <c r="J20" s="1640"/>
      <c r="K20" s="1640"/>
      <c r="L20" s="1640"/>
      <c r="M20" s="1640"/>
      <c r="N20" s="1628"/>
      <c r="O20" s="1640"/>
      <c r="P20" s="1164"/>
      <c r="Q20" s="1164"/>
      <c r="R20" s="424"/>
      <c r="S20" s="1164"/>
      <c r="T20" s="1164"/>
      <c r="U20" s="1164"/>
      <c r="V20" s="426"/>
      <c r="W20" s="426"/>
      <c r="X20" s="423"/>
      <c r="Y20" s="423"/>
      <c r="Z20" s="423"/>
      <c r="AA20" s="423"/>
      <c r="AB20" s="423"/>
      <c r="AC20" s="423"/>
    </row>
    <row s="1823" customFormat="1" customHeight="1" ht="15">
      <c r="A21" s="762"/>
      <c r="B21" s="421"/>
      <c r="C21" s="762"/>
      <c r="D21" s="786"/>
      <c r="E21" s="798"/>
      <c r="F21" s="182"/>
      <c r="G21" s="420" t="s">
        <v>113</v>
      </c>
      <c r="H21" s="182"/>
      <c r="I21" s="183"/>
      <c r="J21" s="253"/>
      <c r="K21" s="159"/>
      <c r="L21" s="159"/>
      <c r="M21" s="159"/>
      <c r="N21" s="230" t="s">
        <v>114</v>
      </c>
      <c r="O21" s="159"/>
      <c r="P21" s="229"/>
      <c r="Q21" s="229"/>
      <c r="R21" s="229"/>
      <c r="S21" s="229"/>
      <c r="AC21" s="120">
        <v>14</v>
      </c>
    </row>
    <row s="1823" customFormat="1" customHeight="1" ht="21.75">
      <c r="A22" s="762"/>
      <c r="B22" s="421"/>
      <c r="C22" s="762"/>
      <c r="D22" s="169"/>
      <c r="E22" s="184"/>
      <c r="F22" s="184"/>
      <c r="G22" s="184"/>
      <c r="H22" s="184"/>
      <c r="I22" s="184"/>
      <c r="J22" s="159"/>
      <c r="K22" s="159"/>
      <c r="L22" s="159"/>
      <c r="M22" s="159"/>
      <c r="N22" s="230"/>
      <c r="O22" s="159"/>
      <c r="P22" s="229"/>
      <c r="Q22" s="229"/>
      <c r="R22" s="229"/>
      <c r="S22" s="229"/>
      <c r="AC22" s="120">
        <v>21</v>
      </c>
    </row>
    <row s="1823" customFormat="1" customHeight="1" ht="15">
      <c r="A23" s="762"/>
      <c r="B23" s="421"/>
      <c r="C23" s="762"/>
      <c r="D23" s="169"/>
      <c r="E23" s="87"/>
      <c r="F23" s="762"/>
      <c r="G23" s="87"/>
      <c r="H23" s="87"/>
      <c r="I23" s="87"/>
      <c r="J23" s="159"/>
      <c r="K23" s="159"/>
      <c r="L23" s="159"/>
      <c r="M23" s="159"/>
      <c r="N23" s="230"/>
      <c r="O23" s="159"/>
      <c r="P23" s="229"/>
      <c r="Q23" s="229"/>
      <c r="R23" s="229"/>
      <c r="S23" s="229"/>
      <c r="AC23" s="120">
        <v>14</v>
      </c>
    </row>
    <row s="1823" customFormat="1" customHeight="1" ht="0.75">
      <c r="A24" s="762"/>
      <c r="B24" s="421"/>
      <c r="C24" s="762"/>
      <c r="D24" s="169"/>
      <c r="E24" s="87"/>
      <c r="F24" s="762"/>
      <c r="G24" s="87"/>
      <c r="H24" s="87"/>
      <c r="I24" s="87"/>
      <c r="J24" s="159"/>
      <c r="K24" s="159"/>
      <c r="L24" s="159"/>
      <c r="M24" s="159"/>
      <c r="N24" s="230"/>
      <c r="O24" s="159"/>
      <c r="P24" s="229"/>
      <c r="Q24" s="229"/>
      <c r="R24" s="229"/>
      <c r="S24" s="229"/>
      <c r="AC24" s="120">
        <v>1</v>
      </c>
    </row>
    <row s="1068" customFormat="1" customHeight="1" ht="10.5">
      <c r="B25" s="838"/>
      <c r="D25" s="186"/>
      <c r="J25" s="159"/>
      <c r="K25" s="159"/>
      <c r="L25" s="159"/>
      <c r="M25" s="159"/>
      <c r="N25" s="230"/>
      <c r="O25" s="159"/>
      <c r="P25" s="229"/>
      <c r="Q25" s="229"/>
      <c r="R25" s="229"/>
      <c r="S25" s="229"/>
      <c r="AC25" s="185">
        <v>10</v>
      </c>
    </row>
    <row s="1068" customFormat="1" customHeight="1" ht="10.5">
      <c r="B26" s="838"/>
      <c r="D26" s="186"/>
      <c r="J26" s="159"/>
      <c r="K26" s="159"/>
      <c r="L26" s="159"/>
      <c r="M26" s="159"/>
      <c r="N26" s="230"/>
      <c r="O26" s="159"/>
      <c r="P26" s="229"/>
      <c r="Q26" s="229"/>
      <c r="R26" s="229"/>
      <c r="S26" s="229"/>
      <c r="AC26" s="185">
        <v>10</v>
      </c>
    </row>
    <row customHeight="1" ht="15">
      <c r="AC27" s="87">
        <v>14</v>
      </c>
    </row>
    <row customHeight="1" ht="15">
      <c r="AC28" s="87">
        <v>14</v>
      </c>
    </row>
    <row customHeight="1" ht="15">
      <c r="AC29" s="87">
        <v>14</v>
      </c>
    </row>
    <row customHeight="1" ht="15">
      <c r="H30" s="68"/>
      <c r="AC30" s="87">
        <v>14</v>
      </c>
    </row>
    <row customHeight="1" ht="15">
      <c r="AC31" s="87">
        <v>14</v>
      </c>
    </row>
    <row customHeight="1" ht="15">
      <c r="AC32" s="87">
        <v>14</v>
      </c>
    </row>
    <row customHeight="1" ht="15">
      <c r="AC33" s="87">
        <v>14</v>
      </c>
    </row>
    <row customHeight="1" ht="15">
      <c r="J34" s="87"/>
      <c r="K34" s="87"/>
      <c r="L34" s="87"/>
      <c r="AC34" s="87">
        <v>14</v>
      </c>
    </row>
    <row customHeight="1" ht="22.5" hidden="1">
      <c r="A35" s="762" t="s">
        <v>82</v>
      </c>
      <c r="B35" s="421">
        <v>0</v>
      </c>
      <c r="C35" s="762">
        <v>3</v>
      </c>
      <c r="D35" s="169">
        <v>3</v>
      </c>
      <c r="E35" s="87">
        <v>6</v>
      </c>
      <c r="F35" s="762">
        <v>0</v>
      </c>
      <c r="G35" s="87">
        <v>46</v>
      </c>
      <c r="H35" s="87">
        <v>42</v>
      </c>
      <c r="I35" s="87">
        <v>14</v>
      </c>
      <c r="J35" s="159">
        <v>3</v>
      </c>
      <c r="K35" s="159">
        <v>0</v>
      </c>
      <c r="L35" s="159">
        <v>0</v>
      </c>
      <c r="M35" s="159">
        <v>0</v>
      </c>
      <c r="N35" s="230">
        <v>0</v>
      </c>
      <c r="O35" s="159">
        <v>0</v>
      </c>
      <c r="P35" s="229">
        <v>0</v>
      </c>
      <c r="Q35" s="229">
        <v>0</v>
      </c>
      <c r="R35" s="229">
        <v>0</v>
      </c>
      <c r="S35" s="229">
        <v>0</v>
      </c>
      <c r="T35" s="87">
        <v>0</v>
      </c>
      <c r="U35" s="87">
        <v>0</v>
      </c>
      <c r="V35" s="87">
        <v>0</v>
      </c>
      <c r="W35" s="87">
        <v>0</v>
      </c>
      <c r="X35" s="87">
        <v>0</v>
      </c>
      <c r="Y35" s="87">
        <v>0</v>
      </c>
      <c r="Z35" s="87">
        <v>0</v>
      </c>
      <c r="AA35" s="87">
        <v>0</v>
      </c>
      <c r="AB35" s="87">
        <v>8</v>
      </c>
      <c r="AC35" s="87">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AA751-DDCB-EB04-210B-0.DEE5DBC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132</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421</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422</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553</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554</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506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507</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430</v>
      </c>
      <c r="P6" s="2261"/>
      <c r="Q6" s="2261">
        <v>1</v>
      </c>
      <c r="R6" s="361"/>
      <c r="S6" s="1497">
        <f>$J6</f>
      </c>
      <c r="T6" s="290" t="s">
        <v>431</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508</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510</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436</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438</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439</v>
      </c>
      <c r="P20" s="1366"/>
      <c r="Q20" s="1446"/>
      <c r="R20" s="1446"/>
      <c r="S20" s="733"/>
      <c r="T20" s="1164" t="s">
        <v>440</v>
      </c>
      <c r="W20" s="1370"/>
      <c r="X20" s="1370"/>
      <c r="Y20" s="1370"/>
      <c r="Z20" s="1370"/>
      <c r="AA20" s="1370"/>
      <c r="AB20" s="1370"/>
      <c r="AD20" s="190" t="s">
        <v>441</v>
      </c>
      <c r="AF20" s="190" t="s">
        <v>442</v>
      </c>
      <c r="AG20" s="1164" t="s">
        <v>440</v>
      </c>
      <c r="AH20" s="1370"/>
      <c r="AI20" s="1370"/>
      <c r="AJ20" s="1370"/>
      <c r="AK20" s="1370"/>
      <c r="AL20" s="1370"/>
      <c r="AO20" s="190" t="s">
        <v>443</v>
      </c>
      <c r="AQ20" s="190" t="s">
        <v>442</v>
      </c>
      <c r="AY20" s="1164">
        <v>0</v>
      </c>
    </row>
    <row customHeight="1" ht="14.25" hidden="1">
      <c r="O21" s="1368"/>
      <c r="AY21" s="1159">
        <v>0</v>
      </c>
    </row>
    <row customHeight="1" ht="14.25" hidden="1">
      <c r="O22" s="1368"/>
      <c r="AY22" s="1159">
        <v>0</v>
      </c>
    </row>
    <row customHeight="1" ht="15">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2268"/>
      <c r="AC28" s="2268"/>
      <c r="AD28" s="2268"/>
      <c r="AE28" s="2268"/>
      <c r="AF28" s="330"/>
      <c r="AG28" s="2268" t="str">
        <f>IF(TITLE_DATE_PR_CHANGE="",IF(TITLE_DATE_PR="","",TITLE_DATE_PR),TITLE_DATE_PR_CHANGE)</f>
        <v>45770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2255"/>
      <c r="AC29" s="2255"/>
      <c r="AD29" s="2255"/>
      <c r="AE29" s="2255"/>
      <c r="AF29" s="330"/>
      <c r="AG29" s="2255" t="str">
        <f>IF(TITLE_NUMBER_PR_CHANGE="",IF(TITLE_NUMBER_PR="","",TITLE_NUMBER_PR),TITLE_NUMBER_PR_CHANGE)</f>
        <v>08-23/674,08-23/675,08-23/676</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2268"/>
      <c r="AC32" s="2268"/>
      <c r="AD32" s="2268"/>
      <c r="AE32" s="2268"/>
      <c r="AF32" s="330"/>
      <c r="AG32" s="2268" t="str">
        <f>IF(TITLE_DATE_PR_CHANGE="",IF(TITLE_DATE_PR="","",TITLE_DATE_PR),TITLE_DATE_PR_CHANGE)</f>
        <v>45770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2255"/>
      <c r="AC33" s="2255"/>
      <c r="AD33" s="2255"/>
      <c r="AE33" s="2255"/>
      <c r="AF33" s="330"/>
      <c r="AG33" s="2255" t="str">
        <f>IF(TITLE_NUMBER_PR_CHANGE="",IF(TITLE_NUMBER_PR="","",TITLE_NUMBER_PR),TITLE_NUMBER_PR_CHANGE)</f>
        <v>08-23/674,08-23/675,08-23/676</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448</v>
      </c>
      <c r="AG34" s="330"/>
      <c r="AH34" s="1639"/>
      <c r="AI34" s="1639"/>
      <c r="AJ34" s="1639"/>
      <c r="AK34" s="1639"/>
      <c r="AL34" s="1639"/>
      <c r="AM34" s="330"/>
      <c r="AN34" s="330"/>
      <c r="AO34" s="330"/>
      <c r="AP34" s="330"/>
      <c r="AQ34" s="282" t="s">
        <v>448</v>
      </c>
      <c r="AT34" s="372"/>
      <c r="AU34" s="372"/>
      <c r="AV34" s="372"/>
      <c r="AW34" s="372"/>
      <c r="AX34" s="372"/>
      <c r="AY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325</v>
      </c>
      <c r="AY36" s="1159">
        <v>14</v>
      </c>
    </row>
    <row customHeight="1" ht="15">
      <c r="Q37" s="380"/>
      <c r="R37" s="380"/>
      <c r="S37" s="2277" t="s">
        <v>88</v>
      </c>
      <c r="T37" s="2213" t="s">
        <v>449</v>
      </c>
      <c r="U37" s="305"/>
      <c r="V37" s="2278" t="s">
        <v>450</v>
      </c>
      <c r="W37" s="2295"/>
      <c r="X37" s="2295"/>
      <c r="Y37" s="2295"/>
      <c r="Z37" s="2295"/>
      <c r="AA37" s="2295"/>
      <c r="AB37" s="2295"/>
      <c r="AC37" s="2279"/>
      <c r="AD37" s="2279"/>
      <c r="AE37" s="2280"/>
      <c r="AF37" s="2281" t="s">
        <v>451</v>
      </c>
      <c r="AG37" s="2278" t="s">
        <v>450</v>
      </c>
      <c r="AH37" s="2279"/>
      <c r="AI37" s="2279"/>
      <c r="AJ37" s="2279"/>
      <c r="AK37" s="2279"/>
      <c r="AL37" s="2279"/>
      <c r="AM37" s="2279"/>
      <c r="AN37" s="2279"/>
      <c r="AO37" s="2279"/>
      <c r="AP37" s="2280"/>
      <c r="AQ37" s="2281" t="s">
        <v>452</v>
      </c>
      <c r="AR37" s="2284" t="s">
        <v>453</v>
      </c>
      <c r="AS37" s="2131"/>
      <c r="AY37" s="1159">
        <v>14</v>
      </c>
    </row>
    <row customHeight="1" ht="20.25">
      <c r="Q38" s="380"/>
      <c r="R38" s="380"/>
      <c r="S38" s="2277"/>
      <c r="T38" s="2213"/>
      <c r="U38" s="1035"/>
      <c r="V38" s="2370" t="s">
        <v>555</v>
      </c>
      <c r="W38" s="2369" t="s">
        <v>556</v>
      </c>
      <c r="X38" s="2369"/>
      <c r="Y38" s="2369"/>
      <c r="Z38" s="2369" t="s">
        <v>557</v>
      </c>
      <c r="AA38" s="2369"/>
      <c r="AB38" s="2369"/>
      <c r="AC38" s="2298" t="s">
        <v>457</v>
      </c>
      <c r="AD38" s="2317"/>
      <c r="AE38" s="2318"/>
      <c r="AF38" s="2282"/>
      <c r="AG38" s="2370" t="s">
        <v>555</v>
      </c>
      <c r="AH38" s="2369" t="s">
        <v>556</v>
      </c>
      <c r="AI38" s="2369"/>
      <c r="AJ38" s="2369"/>
      <c r="AK38" s="2369" t="s">
        <v>557</v>
      </c>
      <c r="AL38" s="2369"/>
      <c r="AM38" s="2369"/>
      <c r="AN38" s="2298" t="s">
        <v>457</v>
      </c>
      <c r="AO38" s="2317"/>
      <c r="AP38" s="2318"/>
      <c r="AQ38" s="2282"/>
      <c r="AR38" s="2285"/>
      <c r="AS38" s="2131"/>
      <c r="AY38" s="1159">
        <v>19</v>
      </c>
    </row>
    <row s="1639" customFormat="1" customHeight="1" ht="20.2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558</v>
      </c>
      <c r="X39" s="2369" t="s">
        <v>559</v>
      </c>
      <c r="Y39" s="2369"/>
      <c r="Z39" s="2369" t="s">
        <v>560</v>
      </c>
      <c r="AA39" s="2369" t="s">
        <v>559</v>
      </c>
      <c r="AB39" s="2369"/>
      <c r="AC39" s="2299"/>
      <c r="AD39" s="2319"/>
      <c r="AE39" s="2320"/>
      <c r="AF39" s="2282"/>
      <c r="AG39" s="2370"/>
      <c r="AH39" s="2369" t="s">
        <v>558</v>
      </c>
      <c r="AI39" s="2369" t="s">
        <v>559</v>
      </c>
      <c r="AJ39" s="2369"/>
      <c r="AK39" s="2369" t="s">
        <v>560</v>
      </c>
      <c r="AL39" s="2369" t="s">
        <v>559</v>
      </c>
      <c r="AM39" s="2369"/>
      <c r="AN39" s="2299"/>
      <c r="AO39" s="2319"/>
      <c r="AP39" s="2320"/>
      <c r="AQ39" s="2282"/>
      <c r="AR39" s="2285"/>
      <c r="AS39" s="2131"/>
      <c r="AT39" s="1640"/>
      <c r="AU39" s="1640"/>
      <c r="AV39" s="1640"/>
      <c r="AW39" s="1640"/>
      <c r="AX39" s="1640"/>
      <c r="AY39" s="1635">
        <v>19</v>
      </c>
    </row>
    <row customHeight="1" ht="62.25">
      <c r="A40" s="1374"/>
      <c r="B40" s="1374" t="s">
        <v>144</v>
      </c>
      <c r="C40" s="1374" t="s">
        <v>145</v>
      </c>
      <c r="D40" s="1374" t="s">
        <v>146</v>
      </c>
      <c r="E40" s="1368" t="s">
        <v>458</v>
      </c>
      <c r="F40" s="1368" t="s">
        <v>459</v>
      </c>
      <c r="G40" s="1368" t="s">
        <v>460</v>
      </c>
      <c r="H40" s="1368"/>
      <c r="I40" s="1368" t="s">
        <v>513</v>
      </c>
      <c r="J40" s="1368" t="s">
        <v>463</v>
      </c>
      <c r="K40" s="1368" t="s">
        <v>514</v>
      </c>
      <c r="L40" s="1368" t="s">
        <v>439</v>
      </c>
      <c r="Q40" s="380"/>
      <c r="R40" s="380"/>
      <c r="S40" s="2277"/>
      <c r="T40" s="2213"/>
      <c r="U40" s="306"/>
      <c r="V40" s="2370"/>
      <c r="W40" s="2369"/>
      <c r="X40" s="1987" t="s">
        <v>561</v>
      </c>
      <c r="Y40" s="1987" t="s">
        <v>562</v>
      </c>
      <c r="Z40" s="2369"/>
      <c r="AA40" s="1987" t="s">
        <v>563</v>
      </c>
      <c r="AB40" s="1987" t="s">
        <v>564</v>
      </c>
      <c r="AC40" s="1493" t="s">
        <v>467</v>
      </c>
      <c r="AD40" s="2274" t="s">
        <v>468</v>
      </c>
      <c r="AE40" s="2275"/>
      <c r="AF40" s="2283"/>
      <c r="AG40" s="2370"/>
      <c r="AH40" s="2369"/>
      <c r="AI40" s="1987" t="s">
        <v>561</v>
      </c>
      <c r="AJ40" s="1987" t="s">
        <v>562</v>
      </c>
      <c r="AK40" s="2369"/>
      <c r="AL40" s="1987" t="s">
        <v>563</v>
      </c>
      <c r="AM40" s="1987" t="s">
        <v>564</v>
      </c>
      <c r="AN40" s="1493" t="s">
        <v>467</v>
      </c>
      <c r="AO40" s="2274" t="s">
        <v>468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119</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275</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132</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275</v>
      </c>
      <c r="B43" s="1367" t="s">
        <v>276</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421</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422</v>
      </c>
      <c r="AU43" s="504"/>
      <c r="AV43" s="504" t="str">
        <f>IF(T43="","",T43)</f>
        <v>Территория действия тарифа</v>
      </c>
      <c r="AW43" s="504"/>
      <c r="AX43" s="504"/>
      <c r="AY43" s="1159">
        <v>23</v>
      </c>
    </row>
    <row customHeight="1" ht="24">
      <c r="A44" s="1367" t="s">
        <v>275</v>
      </c>
      <c r="B44" s="1367" t="s">
        <v>276</v>
      </c>
      <c r="C44" s="1367" t="s">
        <v>277</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553</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554</v>
      </c>
      <c r="AU44" s="504"/>
      <c r="AV44" s="504" t="str">
        <f>IF(T44="","",T44)</f>
        <v>Наименование централизованной системы горячего водоснабжения</v>
      </c>
      <c r="AW44" s="504"/>
      <c r="AX44" s="504"/>
      <c r="AY44" s="1159">
        <v>23</v>
      </c>
    </row>
    <row customHeight="1" ht="24">
      <c r="A45" s="1367" t="s">
        <v>275</v>
      </c>
      <c r="B45" s="1367" t="s">
        <v>276</v>
      </c>
      <c r="C45" s="1367" t="s">
        <v>277</v>
      </c>
      <c r="D45" s="1367" t="s">
        <v>565</v>
      </c>
      <c r="E45" s="2263"/>
      <c r="F45" s="2263"/>
      <c r="G45" s="2263"/>
      <c r="H45" s="2263"/>
      <c r="I45" s="2260" t="str">
        <f>S44&amp;".1"</f>
        <v>...1</v>
      </c>
      <c r="J45" s="1367"/>
      <c r="K45" s="1367"/>
      <c r="L45" s="1368"/>
      <c r="P45" s="2261">
        <v>1</v>
      </c>
      <c r="Q45" s="1485"/>
      <c r="R45" s="360"/>
      <c r="S45" s="1497" t="str">
        <f>$I45</f>
        <v>...1</v>
      </c>
      <c r="T45" s="289" t="s">
        <v>506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507</v>
      </c>
      <c r="AU45" s="504"/>
      <c r="AV45" s="504" t="str">
        <f>IF(T45="","",T45)</f>
        <v>Наименование признака дифференциации</v>
      </c>
      <c r="AW45" s="504"/>
      <c r="AX45" s="504"/>
      <c r="AY45" s="1159">
        <v>23</v>
      </c>
    </row>
    <row customHeight="1" ht="24">
      <c r="A46" s="1367" t="s">
        <v>275</v>
      </c>
      <c r="B46" s="1367" t="s">
        <v>276</v>
      </c>
      <c r="C46" s="1367" t="s">
        <v>277</v>
      </c>
      <c r="D46" s="1367" t="s">
        <v>565</v>
      </c>
      <c r="E46" s="2263"/>
      <c r="F46" s="2263"/>
      <c r="G46" s="2263"/>
      <c r="H46" s="2263"/>
      <c r="I46" s="2290"/>
      <c r="J46" s="2260" t="str">
        <f>I45&amp;".1"</f>
        <v>...1.1</v>
      </c>
      <c r="K46" s="1367"/>
      <c r="L46" s="1368" t="s">
        <v>430</v>
      </c>
      <c r="P46" s="2261"/>
      <c r="Q46" s="2261">
        <v>1</v>
      </c>
      <c r="R46" s="361"/>
      <c r="S46" s="1497" t="str">
        <f>$J46</f>
        <v>...1.1</v>
      </c>
      <c r="T46" s="290" t="s">
        <v>431</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508</v>
      </c>
      <c r="AU46" s="504"/>
      <c r="AV46" s="504" t="str">
        <f>IF(T46="","",T46)</f>
        <v>Группа потребителей</v>
      </c>
      <c r="AW46" s="504"/>
      <c r="AX46" s="504"/>
      <c r="AY46" s="1159">
        <v>23</v>
      </c>
    </row>
    <row customHeight="1" ht="24">
      <c r="A47" s="1367" t="s">
        <v>275</v>
      </c>
      <c r="B47" s="1367" t="s">
        <v>276</v>
      </c>
      <c r="C47" s="1367" t="s">
        <v>277</v>
      </c>
      <c r="D47" s="1367" t="s">
        <v>565</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275</v>
      </c>
      <c r="B48" s="1367" t="s">
        <v>276</v>
      </c>
      <c r="C48" s="1367" t="s">
        <v>277</v>
      </c>
      <c r="D48" s="1367" t="s">
        <v>565</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275</v>
      </c>
      <c r="B49" s="1367" t="s">
        <v>276</v>
      </c>
      <c r="C49" s="1367" t="s">
        <v>277</v>
      </c>
      <c r="D49" s="1367" t="s">
        <v>565</v>
      </c>
      <c r="E49" s="2263"/>
      <c r="F49" s="2263"/>
      <c r="G49" s="2263"/>
      <c r="H49" s="2263"/>
      <c r="I49" s="2290"/>
      <c r="J49" s="2260"/>
      <c r="K49" s="1367"/>
      <c r="L49" s="1368"/>
      <c r="P49" s="2261"/>
      <c r="Q49" s="2261"/>
      <c r="R49" s="360"/>
      <c r="S49" s="1282"/>
      <c r="T49" s="291" t="s">
        <v>509</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510</v>
      </c>
      <c r="AU49" s="504"/>
      <c r="AV49" s="504" t="str">
        <f>IF(T49="","",T49)</f>
        <v>Добавить значение признака дифференциации</v>
      </c>
      <c r="AW49" s="504"/>
      <c r="AX49" s="504"/>
      <c r="AY49" s="1159">
        <v>20</v>
      </c>
    </row>
    <row customHeight="1" ht="21.75">
      <c r="A50" s="1367" t="s">
        <v>275</v>
      </c>
      <c r="B50" s="1367" t="s">
        <v>276</v>
      </c>
      <c r="C50" s="1367" t="s">
        <v>277</v>
      </c>
      <c r="D50" s="1367" t="s">
        <v>565</v>
      </c>
      <c r="E50" s="2263"/>
      <c r="F50" s="2263"/>
      <c r="G50" s="2263"/>
      <c r="H50" s="2263"/>
      <c r="I50" s="2260"/>
      <c r="J50" s="1367"/>
      <c r="K50" s="1367"/>
      <c r="L50" s="1368"/>
      <c r="P50" s="2261"/>
      <c r="Q50" s="1485"/>
      <c r="R50" s="360"/>
      <c r="S50" s="1282"/>
      <c r="T50" s="369" t="s">
        <v>436</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1.75">
      <c r="A51" s="1367" t="s">
        <v>275</v>
      </c>
      <c r="B51" s="1367" t="s">
        <v>276</v>
      </c>
      <c r="C51" s="1367" t="s">
        <v>277</v>
      </c>
      <c r="D51" s="1367" t="s">
        <v>565</v>
      </c>
      <c r="E51" s="2263"/>
      <c r="F51" s="2263"/>
      <c r="G51" s="2263"/>
      <c r="H51" s="2262"/>
      <c r="I51" s="1367"/>
      <c r="J51" s="1367"/>
      <c r="K51" s="1367"/>
      <c r="L51" s="1368"/>
      <c r="M51" s="1369"/>
      <c r="N51" s="1369"/>
      <c r="O51" s="541"/>
      <c r="P51" s="364"/>
      <c r="Q51" s="379"/>
      <c r="R51" s="359"/>
      <c r="S51" s="1282"/>
      <c r="T51" s="376" t="s">
        <v>511</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275</v>
      </c>
      <c r="B52" s="1347" t="s">
        <v>276</v>
      </c>
      <c r="C52" s="1318"/>
      <c r="D52" s="1318"/>
      <c r="E52" s="2263"/>
      <c r="F52" s="2262"/>
      <c r="G52" s="1318"/>
      <c r="H52" s="1318"/>
      <c r="I52" s="1318"/>
      <c r="J52" s="1318"/>
      <c r="K52" s="1318"/>
      <c r="L52" s="1498"/>
      <c r="M52" s="1325"/>
      <c r="N52" s="1325"/>
      <c r="P52" s="1320"/>
      <c r="Q52" s="1321"/>
      <c r="R52" s="1320"/>
      <c r="S52" s="1326"/>
      <c r="T52" s="1329" t="s">
        <v>178</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275</v>
      </c>
      <c r="B53" s="1347"/>
      <c r="C53" s="1347"/>
      <c r="D53" s="1347"/>
      <c r="E53" s="2262"/>
      <c r="F53" s="1347"/>
      <c r="G53" s="1347"/>
      <c r="H53" s="1347"/>
      <c r="I53" s="1347"/>
      <c r="J53" s="1347"/>
      <c r="K53" s="1347"/>
      <c r="L53" s="1350"/>
      <c r="M53" s="1325"/>
      <c r="N53" s="1325"/>
      <c r="O53" s="522"/>
      <c r="P53" s="384"/>
      <c r="Q53" s="1348"/>
      <c r="R53" s="384"/>
      <c r="S53" s="1326"/>
      <c r="T53" s="1329" t="s">
        <v>179</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190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25">
      <c r="M55" s="1164"/>
      <c r="N55" s="1164"/>
      <c r="O55" s="541"/>
      <c r="P55" s="1159"/>
      <c r="Q55" s="1159"/>
      <c r="R55" s="1159"/>
      <c r="S55" s="1159"/>
      <c r="AT55" s="1159"/>
      <c r="AU55" s="1159"/>
      <c r="AV55" s="1159"/>
      <c r="AW55" s="1159"/>
      <c r="AX55" s="1159"/>
      <c r="AY55" s="1159">
        <v>11</v>
      </c>
    </row>
    <row customHeight="1" ht="15">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5">
      <c r="O57" s="541"/>
      <c r="AY57" s="1159">
        <v>14</v>
      </c>
    </row>
    <row customHeight="1" ht="15">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BE9B5-DB34-19E9-AB8A-0.DF0B7B8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132</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421</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422</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553</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554</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506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507</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430</v>
      </c>
      <c r="P6" s="2261"/>
      <c r="Q6" s="2261">
        <v>1</v>
      </c>
      <c r="R6" s="361"/>
      <c r="S6" s="1497">
        <f>$J6</f>
      </c>
      <c r="T6" s="290" t="s">
        <v>431</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508</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509</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510</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436</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511</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438</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439</v>
      </c>
      <c r="P20" s="1366"/>
      <c r="Q20" s="1446"/>
      <c r="R20" s="1446"/>
      <c r="S20" s="733"/>
      <c r="T20" s="1164" t="s">
        <v>440</v>
      </c>
      <c r="W20" s="1370"/>
      <c r="X20" s="1370"/>
      <c r="Y20" s="1370"/>
      <c r="Z20" s="1370"/>
      <c r="AA20" s="1370"/>
      <c r="AD20" s="190" t="s">
        <v>441</v>
      </c>
      <c r="AF20" s="190" t="s">
        <v>442</v>
      </c>
      <c r="AG20" s="1164" t="s">
        <v>440</v>
      </c>
      <c r="AH20" s="1370"/>
      <c r="AI20" s="1370"/>
      <c r="AJ20" s="1370"/>
      <c r="AK20" s="1370"/>
      <c r="AL20" s="1370"/>
      <c r="AO20" s="190" t="s">
        <v>443</v>
      </c>
      <c r="AQ20" s="190" t="s">
        <v>442</v>
      </c>
      <c r="AY20" s="1164">
        <v>0</v>
      </c>
    </row>
    <row customHeight="1" ht="14.25" hidden="1">
      <c r="O21" s="1368"/>
      <c r="AY21" s="1159">
        <v>0</v>
      </c>
    </row>
    <row customHeight="1" ht="14.25" hidden="1">
      <c r="O22" s="1368"/>
      <c r="AY22" s="1159">
        <v>0</v>
      </c>
    </row>
    <row customHeight="1" ht="15">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444</v>
      </c>
      <c r="T28" s="2254"/>
      <c r="U28" s="1376"/>
      <c r="V28" s="2268" t="str">
        <f>IF(TITLE_DATE_PR_CHANGE="",IF(TITLE_DATE_PR="","",TITLE_DATE_PR),TITLE_DATE_PR_CHANGE)</f>
        <v>45770</v>
      </c>
      <c r="W28" s="2268"/>
      <c r="X28" s="2268"/>
      <c r="Y28" s="2268"/>
      <c r="Z28" s="2268"/>
      <c r="AA28" s="2268"/>
      <c r="AB28" s="2268"/>
      <c r="AC28" s="2268"/>
      <c r="AD28" s="2268"/>
      <c r="AE28" s="2268"/>
      <c r="AF28" s="330"/>
      <c r="AG28" s="2268" t="str">
        <f>IF(TITLE_DATE_PR_CHANGE="",IF(TITLE_DATE_PR="","",TITLE_DATE_PR),TITLE_DATE_PR_CHANGE)</f>
        <v>45770</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445</v>
      </c>
      <c r="T29" s="2254"/>
      <c r="U29" s="1376"/>
      <c r="V29" s="2255" t="str">
        <f>IF(TITLE_NUMBER_PR_CHANGE="",IF(TITLE_NUMBER_PR="","",TITLE_NUMBER_PR),TITLE_NUMBER_PR_CHANGE)</f>
        <v>08-23/674,08-23/675,08-23/676</v>
      </c>
      <c r="W29" s="2255"/>
      <c r="X29" s="2255"/>
      <c r="Y29" s="2255"/>
      <c r="Z29" s="2255"/>
      <c r="AA29" s="2255"/>
      <c r="AB29" s="2255"/>
      <c r="AC29" s="2255"/>
      <c r="AD29" s="2255"/>
      <c r="AE29" s="2255"/>
      <c r="AF29" s="330"/>
      <c r="AG29" s="2255" t="str">
        <f>IF(TITLE_NUMBER_PR_CHANGE="",IF(TITLE_NUMBER_PR="","",TITLE_NUMBER_PR),TITLE_NUMBER_PR_CHANGE)</f>
        <v>08-23/674,08-23/675,08-23/676</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c r="A32" s="1372"/>
      <c r="B32" s="1372"/>
      <c r="C32" s="1372"/>
      <c r="D32" s="1372"/>
      <c r="E32" s="1372"/>
      <c r="F32" s="1372"/>
      <c r="G32" s="1372"/>
      <c r="H32" s="1372"/>
      <c r="I32" s="1372"/>
      <c r="J32" s="1372"/>
      <c r="K32" s="1372"/>
      <c r="L32" s="1373"/>
      <c r="M32" s="1372"/>
      <c r="N32" s="1372"/>
      <c r="O32" s="1372"/>
      <c r="S32" s="2254" t="s">
        <v>446</v>
      </c>
      <c r="T32" s="2254"/>
      <c r="U32" s="1376"/>
      <c r="V32" s="2268" t="str">
        <f>IF(TITLE_DATE_PR_CHANGE="",IF(TITLE_DATE_PR="","",TITLE_DATE_PR),TITLE_DATE_PR_CHANGE)</f>
        <v>45770</v>
      </c>
      <c r="W32" s="2268"/>
      <c r="X32" s="2268"/>
      <c r="Y32" s="2268"/>
      <c r="Z32" s="2268"/>
      <c r="AA32" s="2268"/>
      <c r="AB32" s="2268"/>
      <c r="AC32" s="2268"/>
      <c r="AD32" s="2268"/>
      <c r="AE32" s="2268"/>
      <c r="AF32" s="330"/>
      <c r="AG32" s="2268" t="str">
        <f>IF(TITLE_DATE_PR_CHANGE="",IF(TITLE_DATE_PR="","",TITLE_DATE_PR),TITLE_DATE_PR_CHANGE)</f>
        <v>45770</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c r="A33" s="1372"/>
      <c r="B33" s="1372"/>
      <c r="C33" s="1372"/>
      <c r="D33" s="1372"/>
      <c r="E33" s="1372"/>
      <c r="F33" s="1372"/>
      <c r="G33" s="1372"/>
      <c r="H33" s="1372"/>
      <c r="I33" s="1372"/>
      <c r="J33" s="1372"/>
      <c r="K33" s="1372"/>
      <c r="L33" s="1373"/>
      <c r="M33" s="1372"/>
      <c r="N33" s="1372"/>
      <c r="O33" s="1372"/>
      <c r="S33" s="2254" t="s">
        <v>447</v>
      </c>
      <c r="T33" s="2254"/>
      <c r="U33" s="1376"/>
      <c r="V33" s="2255" t="str">
        <f>IF(TITLE_NUMBER_PR_CHANGE="",IF(TITLE_NUMBER_PR="","",TITLE_NUMBER_PR),TITLE_NUMBER_PR_CHANGE)</f>
        <v>08-23/674,08-23/675,08-23/676</v>
      </c>
      <c r="W33" s="2255"/>
      <c r="X33" s="2255"/>
      <c r="Y33" s="2255"/>
      <c r="Z33" s="2255"/>
      <c r="AA33" s="2255"/>
      <c r="AB33" s="2255"/>
      <c r="AC33" s="2255"/>
      <c r="AD33" s="2255"/>
      <c r="AE33" s="2255"/>
      <c r="AF33" s="330"/>
      <c r="AG33" s="2255" t="str">
        <f>IF(TITLE_NUMBER_PR_CHANGE="",IF(TITLE_NUMBER_PR="","",TITLE_NUMBER_PR),TITLE_NUMBER_PR_CHANGE)</f>
        <v>08-23/674,08-23/675,08-23/676</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448</v>
      </c>
      <c r="AG34" s="330"/>
      <c r="AH34" s="1639"/>
      <c r="AI34" s="1639"/>
      <c r="AJ34" s="1639"/>
      <c r="AK34" s="1639"/>
      <c r="AL34" s="1639"/>
      <c r="AM34" s="330"/>
      <c r="AN34" s="330"/>
      <c r="AO34" s="330"/>
      <c r="AP34" s="330"/>
      <c r="AQ34" s="282" t="s">
        <v>448</v>
      </c>
      <c r="AT34" s="372"/>
      <c r="AU34" s="372"/>
      <c r="AV34" s="372"/>
      <c r="AW34" s="372"/>
      <c r="AX34" s="372"/>
      <c r="AY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5">
      <c r="Q36" s="380"/>
      <c r="R36" s="380"/>
      <c r="S36" s="2131" t="s">
        <v>324</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325</v>
      </c>
      <c r="AY36" s="1159">
        <v>14</v>
      </c>
    </row>
    <row customHeight="1" ht="15">
      <c r="Q37" s="380"/>
      <c r="R37" s="380"/>
      <c r="S37" s="2277" t="s">
        <v>88</v>
      </c>
      <c r="T37" s="2213" t="s">
        <v>449</v>
      </c>
      <c r="U37" s="305"/>
      <c r="V37" s="2278" t="s">
        <v>450</v>
      </c>
      <c r="W37" s="2279"/>
      <c r="X37" s="2279"/>
      <c r="Y37" s="2279"/>
      <c r="Z37" s="2279"/>
      <c r="AA37" s="2279"/>
      <c r="AB37" s="2279"/>
      <c r="AC37" s="2279"/>
      <c r="AD37" s="2279"/>
      <c r="AE37" s="2280"/>
      <c r="AF37" s="2281" t="s">
        <v>451</v>
      </c>
      <c r="AG37" s="2278" t="s">
        <v>450</v>
      </c>
      <c r="AH37" s="2279"/>
      <c r="AI37" s="2279"/>
      <c r="AJ37" s="2279"/>
      <c r="AK37" s="2279"/>
      <c r="AL37" s="2279"/>
      <c r="AM37" s="2279"/>
      <c r="AN37" s="2279"/>
      <c r="AO37" s="2279"/>
      <c r="AP37" s="2280"/>
      <c r="AQ37" s="2281" t="s">
        <v>452</v>
      </c>
      <c r="AR37" s="2284" t="s">
        <v>453</v>
      </c>
      <c r="AS37" s="2131"/>
      <c r="AY37" s="1159">
        <v>14</v>
      </c>
    </row>
    <row s="1639" customFormat="1" customHeight="1" ht="20.2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555</v>
      </c>
      <c r="W38" s="2369" t="s">
        <v>556</v>
      </c>
      <c r="X38" s="2369"/>
      <c r="Y38" s="2369"/>
      <c r="Z38" s="2369" t="s">
        <v>557</v>
      </c>
      <c r="AA38" s="2369"/>
      <c r="AB38" s="2369"/>
      <c r="AC38" s="2298" t="s">
        <v>457</v>
      </c>
      <c r="AD38" s="2317"/>
      <c r="AE38" s="2318"/>
      <c r="AF38" s="2282"/>
      <c r="AG38" s="2370" t="s">
        <v>555</v>
      </c>
      <c r="AH38" s="2369" t="s">
        <v>556</v>
      </c>
      <c r="AI38" s="2369"/>
      <c r="AJ38" s="2369"/>
      <c r="AK38" s="2369" t="s">
        <v>557</v>
      </c>
      <c r="AL38" s="2369"/>
      <c r="AM38" s="2369"/>
      <c r="AN38" s="2298" t="s">
        <v>457</v>
      </c>
      <c r="AO38" s="2317"/>
      <c r="AP38" s="2318"/>
      <c r="AQ38" s="2282"/>
      <c r="AR38" s="2285"/>
      <c r="AS38" s="2131"/>
      <c r="AT38" s="1640"/>
      <c r="AU38" s="1640"/>
      <c r="AV38" s="1640"/>
      <c r="AW38" s="1640"/>
      <c r="AX38" s="1640"/>
      <c r="AY38" s="1635">
        <v>19</v>
      </c>
    </row>
    <row customHeight="1" ht="20.25">
      <c r="Q39" s="380"/>
      <c r="R39" s="380"/>
      <c r="S39" s="2277"/>
      <c r="T39" s="2213"/>
      <c r="U39" s="1035"/>
      <c r="V39" s="2370"/>
      <c r="W39" s="2369" t="s">
        <v>558</v>
      </c>
      <c r="X39" s="2369" t="s">
        <v>559</v>
      </c>
      <c r="Y39" s="2369"/>
      <c r="Z39" s="2369" t="s">
        <v>560</v>
      </c>
      <c r="AA39" s="2369" t="s">
        <v>559</v>
      </c>
      <c r="AB39" s="2369"/>
      <c r="AC39" s="2299"/>
      <c r="AD39" s="2319"/>
      <c r="AE39" s="2320"/>
      <c r="AF39" s="2282"/>
      <c r="AG39" s="2370"/>
      <c r="AH39" s="2369" t="s">
        <v>558</v>
      </c>
      <c r="AI39" s="2369" t="s">
        <v>559</v>
      </c>
      <c r="AJ39" s="2369"/>
      <c r="AK39" s="2369" t="s">
        <v>560</v>
      </c>
      <c r="AL39" s="2369" t="s">
        <v>559</v>
      </c>
      <c r="AM39" s="2369"/>
      <c r="AN39" s="2299"/>
      <c r="AO39" s="2319"/>
      <c r="AP39" s="2320"/>
      <c r="AQ39" s="2282"/>
      <c r="AR39" s="2285"/>
      <c r="AS39" s="2131"/>
      <c r="AY39" s="1159">
        <v>19</v>
      </c>
    </row>
    <row customHeight="1" ht="62.25">
      <c r="A40" s="1374"/>
      <c r="B40" s="1374" t="s">
        <v>144</v>
      </c>
      <c r="C40" s="1374" t="s">
        <v>145</v>
      </c>
      <c r="D40" s="1374" t="s">
        <v>146</v>
      </c>
      <c r="E40" s="1368" t="s">
        <v>458</v>
      </c>
      <c r="F40" s="1368" t="s">
        <v>459</v>
      </c>
      <c r="G40" s="1368" t="s">
        <v>460</v>
      </c>
      <c r="H40" s="1368"/>
      <c r="I40" s="1368" t="s">
        <v>513</v>
      </c>
      <c r="J40" s="1368" t="s">
        <v>463</v>
      </c>
      <c r="K40" s="1368" t="s">
        <v>514</v>
      </c>
      <c r="L40" s="1368" t="s">
        <v>439</v>
      </c>
      <c r="Q40" s="380"/>
      <c r="R40" s="380"/>
      <c r="S40" s="2277"/>
      <c r="T40" s="2213"/>
      <c r="U40" s="306"/>
      <c r="V40" s="2370"/>
      <c r="W40" s="2369"/>
      <c r="X40" s="1987" t="s">
        <v>561</v>
      </c>
      <c r="Y40" s="1987" t="s">
        <v>562</v>
      </c>
      <c r="Z40" s="2369"/>
      <c r="AA40" s="1987" t="s">
        <v>563</v>
      </c>
      <c r="AB40" s="1987" t="s">
        <v>564</v>
      </c>
      <c r="AC40" s="1493" t="s">
        <v>467</v>
      </c>
      <c r="AD40" s="2274" t="s">
        <v>468</v>
      </c>
      <c r="AE40" s="2275"/>
      <c r="AF40" s="2283"/>
      <c r="AG40" s="2370"/>
      <c r="AH40" s="2369"/>
      <c r="AI40" s="1987" t="s">
        <v>561</v>
      </c>
      <c r="AJ40" s="1987" t="s">
        <v>562</v>
      </c>
      <c r="AK40" s="2369"/>
      <c r="AL40" s="1987" t="s">
        <v>563</v>
      </c>
      <c r="AM40" s="1987" t="s">
        <v>564</v>
      </c>
      <c r="AN40" s="1493" t="s">
        <v>467</v>
      </c>
      <c r="AO40" s="2274" t="s">
        <v>468</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119</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280</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132</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280</v>
      </c>
      <c r="B43" s="1367" t="s">
        <v>281</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421</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422</v>
      </c>
      <c r="AU43" s="504"/>
      <c r="AV43" s="504" t="str">
        <f>IF(T43="","",T43)</f>
        <v>Территория действия тарифа</v>
      </c>
      <c r="AW43" s="504"/>
      <c r="AX43" s="504"/>
      <c r="AY43" s="1159">
        <v>23</v>
      </c>
    </row>
    <row customHeight="1" ht="24">
      <c r="A44" s="1367" t="s">
        <v>280</v>
      </c>
      <c r="B44" s="1367" t="s">
        <v>281</v>
      </c>
      <c r="C44" s="1367" t="s">
        <v>282</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553</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554</v>
      </c>
      <c r="AU44" s="504"/>
      <c r="AV44" s="504" t="str">
        <f>IF(T44="","",T44)</f>
        <v>Наименование централизованной системы горячего водоснабжения</v>
      </c>
      <c r="AW44" s="504"/>
      <c r="AX44" s="504"/>
      <c r="AY44" s="1159">
        <v>23</v>
      </c>
    </row>
    <row customHeight="1" ht="24">
      <c r="A45" s="1367" t="s">
        <v>280</v>
      </c>
      <c r="B45" s="1367" t="s">
        <v>281</v>
      </c>
      <c r="C45" s="1367" t="s">
        <v>282</v>
      </c>
      <c r="D45" s="1367" t="s">
        <v>566</v>
      </c>
      <c r="E45" s="2263"/>
      <c r="F45" s="2263"/>
      <c r="G45" s="2263"/>
      <c r="H45" s="2263"/>
      <c r="I45" s="2260" t="str">
        <f>S44&amp;".1"</f>
        <v>...1</v>
      </c>
      <c r="J45" s="1367"/>
      <c r="K45" s="1367"/>
      <c r="L45" s="1368"/>
      <c r="P45" s="2261">
        <v>1</v>
      </c>
      <c r="Q45" s="1485"/>
      <c r="R45" s="360"/>
      <c r="S45" s="1497" t="str">
        <f>$I45</f>
        <v>...1</v>
      </c>
      <c r="T45" s="289" t="s">
        <v>506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507</v>
      </c>
      <c r="AU45" s="504"/>
      <c r="AV45" s="504" t="str">
        <f>IF(T45="","",T45)</f>
        <v>Наименование признака дифференциации</v>
      </c>
      <c r="AW45" s="504"/>
      <c r="AX45" s="504"/>
      <c r="AY45" s="1159">
        <v>23</v>
      </c>
    </row>
    <row customHeight="1" ht="24">
      <c r="A46" s="1367" t="s">
        <v>280</v>
      </c>
      <c r="B46" s="1367" t="s">
        <v>281</v>
      </c>
      <c r="C46" s="1367" t="s">
        <v>282</v>
      </c>
      <c r="D46" s="1367" t="s">
        <v>566</v>
      </c>
      <c r="E46" s="2263"/>
      <c r="F46" s="2263"/>
      <c r="G46" s="2263"/>
      <c r="H46" s="2263"/>
      <c r="I46" s="2290"/>
      <c r="J46" s="2260" t="str">
        <f>I45&amp;".1"</f>
        <v>...1.1</v>
      </c>
      <c r="K46" s="1367"/>
      <c r="L46" s="1368" t="s">
        <v>430</v>
      </c>
      <c r="P46" s="2261"/>
      <c r="Q46" s="2261">
        <v>1</v>
      </c>
      <c r="R46" s="361"/>
      <c r="S46" s="1497" t="str">
        <f>$J46</f>
        <v>...1.1</v>
      </c>
      <c r="T46" s="290" t="s">
        <v>431</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508</v>
      </c>
      <c r="AU46" s="504"/>
      <c r="AV46" s="504" t="str">
        <f>IF(T46="","",T46)</f>
        <v>Группа потребителей</v>
      </c>
      <c r="AW46" s="504"/>
      <c r="AX46" s="504"/>
      <c r="AY46" s="1159">
        <v>23</v>
      </c>
    </row>
    <row customHeight="1" ht="24">
      <c r="A47" s="1367" t="s">
        <v>280</v>
      </c>
      <c r="B47" s="1367" t="s">
        <v>281</v>
      </c>
      <c r="C47" s="1367" t="s">
        <v>282</v>
      </c>
      <c r="D47" s="1367" t="s">
        <v>566</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280</v>
      </c>
      <c r="B48" s="1367" t="s">
        <v>281</v>
      </c>
      <c r="C48" s="1367" t="s">
        <v>282</v>
      </c>
      <c r="D48" s="1367" t="s">
        <v>566</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280</v>
      </c>
      <c r="B49" s="1367" t="s">
        <v>281</v>
      </c>
      <c r="C49" s="1367" t="s">
        <v>282</v>
      </c>
      <c r="D49" s="1367" t="s">
        <v>566</v>
      </c>
      <c r="E49" s="2263"/>
      <c r="F49" s="2263"/>
      <c r="G49" s="2263"/>
      <c r="H49" s="2263"/>
      <c r="I49" s="2290"/>
      <c r="J49" s="2260"/>
      <c r="K49" s="1367"/>
      <c r="L49" s="1368"/>
      <c r="P49" s="2261"/>
      <c r="Q49" s="2261"/>
      <c r="R49" s="360"/>
      <c r="S49" s="1282"/>
      <c r="T49" s="291" t="s">
        <v>509</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510</v>
      </c>
      <c r="AU49" s="504"/>
      <c r="AV49" s="504" t="str">
        <f>IF(T49="","",T49)</f>
        <v>Добавить значение признака дифференциации</v>
      </c>
      <c r="AW49" s="504"/>
      <c r="AX49" s="504"/>
      <c r="AY49" s="1159">
        <v>20</v>
      </c>
    </row>
    <row customHeight="1" ht="21.75">
      <c r="A50" s="1367" t="s">
        <v>280</v>
      </c>
      <c r="B50" s="1367" t="s">
        <v>281</v>
      </c>
      <c r="C50" s="1367" t="s">
        <v>282</v>
      </c>
      <c r="D50" s="1367" t="s">
        <v>566</v>
      </c>
      <c r="E50" s="2263"/>
      <c r="F50" s="2263"/>
      <c r="G50" s="2263"/>
      <c r="H50" s="2263"/>
      <c r="I50" s="2260"/>
      <c r="J50" s="1367"/>
      <c r="K50" s="1367"/>
      <c r="L50" s="1368"/>
      <c r="P50" s="2261"/>
      <c r="Q50" s="1485"/>
      <c r="R50" s="360"/>
      <c r="S50" s="1282"/>
      <c r="T50" s="369" t="s">
        <v>436</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1.75">
      <c r="A51" s="1367" t="s">
        <v>280</v>
      </c>
      <c r="B51" s="1367" t="s">
        <v>281</v>
      </c>
      <c r="C51" s="1367" t="s">
        <v>282</v>
      </c>
      <c r="D51" s="1367" t="s">
        <v>566</v>
      </c>
      <c r="E51" s="2263"/>
      <c r="F51" s="2263"/>
      <c r="G51" s="2263"/>
      <c r="H51" s="2262"/>
      <c r="I51" s="1367"/>
      <c r="J51" s="1367"/>
      <c r="K51" s="1367"/>
      <c r="L51" s="1368"/>
      <c r="M51" s="1369"/>
      <c r="N51" s="1369"/>
      <c r="O51" s="541"/>
      <c r="P51" s="364"/>
      <c r="Q51" s="379"/>
      <c r="R51" s="359"/>
      <c r="S51" s="1282"/>
      <c r="T51" s="376" t="s">
        <v>511</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280</v>
      </c>
      <c r="B52" s="1347" t="s">
        <v>281</v>
      </c>
      <c r="C52" s="1318"/>
      <c r="D52" s="1318"/>
      <c r="E52" s="2263"/>
      <c r="F52" s="2262"/>
      <c r="G52" s="1318"/>
      <c r="H52" s="1318"/>
      <c r="I52" s="1318"/>
      <c r="J52" s="1318"/>
      <c r="K52" s="1318"/>
      <c r="L52" s="1498"/>
      <c r="M52" s="1325"/>
      <c r="N52" s="1325"/>
      <c r="P52" s="1320"/>
      <c r="Q52" s="1321"/>
      <c r="R52" s="1320"/>
      <c r="S52" s="1326"/>
      <c r="T52" s="1329" t="s">
        <v>178</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280</v>
      </c>
      <c r="B53" s="1347"/>
      <c r="C53" s="1347"/>
      <c r="D53" s="1347"/>
      <c r="E53" s="2262"/>
      <c r="F53" s="1347"/>
      <c r="G53" s="1347"/>
      <c r="H53" s="1347"/>
      <c r="I53" s="1347"/>
      <c r="J53" s="1347"/>
      <c r="K53" s="1347"/>
      <c r="L53" s="1350"/>
      <c r="M53" s="1325"/>
      <c r="N53" s="1325"/>
      <c r="O53" s="522"/>
      <c r="P53" s="384"/>
      <c r="Q53" s="1348"/>
      <c r="R53" s="384"/>
      <c r="S53" s="1326"/>
      <c r="T53" s="1329" t="s">
        <v>179</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190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25">
      <c r="M55" s="1164"/>
      <c r="N55" s="1164"/>
      <c r="O55" s="541"/>
      <c r="P55" s="1159"/>
      <c r="Q55" s="1159"/>
      <c r="R55" s="1159"/>
      <c r="S55" s="1159"/>
      <c r="AT55" s="1159"/>
      <c r="AU55" s="1159"/>
      <c r="AV55" s="1159"/>
      <c r="AW55" s="1159"/>
      <c r="AX55" s="1159"/>
      <c r="AY55" s="1159">
        <v>11</v>
      </c>
    </row>
    <row customHeight="1" ht="15">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5">
      <c r="O57" s="541"/>
      <c r="AY57" s="1159">
        <v>14</v>
      </c>
    </row>
    <row customHeight="1" ht="15">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3D414-2654-2663-E5E5-0.A026342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421</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422</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553</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554</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426</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427</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28</v>
      </c>
      <c r="AL8" s="2111" t="s">
        <v>66</v>
      </c>
      <c r="AM8" s="2196"/>
      <c r="AN8" s="2209">
        <v>1</v>
      </c>
      <c r="AO8" s="2361"/>
      <c r="AP8" s="2362" t="s">
        <v>66</v>
      </c>
      <c r="AQ8" s="315"/>
      <c r="AR8" s="1490">
        <v>1</v>
      </c>
      <c r="AS8" s="1496" t="s">
        <v>28</v>
      </c>
      <c r="AT8" s="755"/>
      <c r="AU8" s="1261"/>
      <c r="AV8" s="755"/>
      <c r="AW8" s="1261"/>
      <c r="AX8" s="1738"/>
      <c r="AY8" s="1473" t="s">
        <v>66</v>
      </c>
      <c r="AZ8" s="1738"/>
      <c r="BA8" s="1473" t="s">
        <v>66</v>
      </c>
      <c r="BB8" s="1352"/>
      <c r="BC8" s="2257" t="s">
        <v>524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525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526</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527</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528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491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438</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439</v>
      </c>
      <c r="P24" s="1512"/>
      <c r="Q24" s="1514"/>
      <c r="R24" s="1514"/>
      <c r="AA24" s="1511" t="s">
        <v>441</v>
      </c>
      <c r="AC24" s="1511" t="s">
        <v>442</v>
      </c>
      <c r="AD24" s="1511" t="s">
        <v>492</v>
      </c>
      <c r="AH24" s="1511" t="s">
        <v>492</v>
      </c>
      <c r="AK24" s="1511" t="s">
        <v>529</v>
      </c>
      <c r="AL24" s="1511" t="s">
        <v>492</v>
      </c>
      <c r="AP24" s="1511" t="s">
        <v>492</v>
      </c>
      <c r="AY24" s="1511" t="s">
        <v>441</v>
      </c>
      <c r="BA24" s="1511" t="s">
        <v>442</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444</v>
      </c>
      <c r="T32" s="2254"/>
      <c r="U32" s="1376"/>
      <c r="V32" s="2268" t="str">
        <f>IF(TITLE_DATE_PR_CHANGE="",IF(TITLE_DATE_PR="","",TITLE_DATE_PR),TITLE_DATE_PR_CHANGE)</f>
        <v>45770</v>
      </c>
      <c r="W32" s="2268"/>
      <c r="X32" s="2268"/>
      <c r="Y32" s="2268"/>
      <c r="Z32" s="2268"/>
      <c r="AA32" s="2268"/>
      <c r="AB32" s="2268"/>
      <c r="AC32" s="330"/>
      <c r="AD32" s="2268" t="str">
        <f>IF(TITLE_DATE_PR_CHANGE="",IF(TITLE_DATE_PR="","",TITLE_DATE_PR),TITLE_DATE_PR_CHANGE)</f>
        <v>45770</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445</v>
      </c>
      <c r="T33" s="2254"/>
      <c r="U33" s="1376"/>
      <c r="V33" s="2255" t="str">
        <f>IF(TITLE_NUMBER_PR_CHANGE="",IF(TITLE_NUMBER_PR="","",TITLE_NUMBER_PR),TITLE_NUMBER_PR_CHANGE)</f>
        <v>08-23/674,08-23/675,08-23/676</v>
      </c>
      <c r="W33" s="2255"/>
      <c r="X33" s="2255"/>
      <c r="Y33" s="2255"/>
      <c r="Z33" s="2255"/>
      <c r="AA33" s="2255"/>
      <c r="AB33" s="2255"/>
      <c r="AC33" s="330"/>
      <c r="AD33" s="2255" t="str">
        <f>IF(TITLE_NUMBER_PR_CHANGE="",IF(TITLE_NUMBER_PR="","",TITLE_NUMBER_PR),TITLE_NUMBER_PR_CHANGE)</f>
        <v>08-23/674,08-23/675,08-23/676</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c r="A36" s="1372"/>
      <c r="B36" s="1372"/>
      <c r="C36" s="1372"/>
      <c r="D36" s="1372"/>
      <c r="E36" s="1372"/>
      <c r="F36" s="1372"/>
      <c r="G36" s="1372"/>
      <c r="H36" s="1372"/>
      <c r="I36" s="1372"/>
      <c r="J36" s="1372"/>
      <c r="K36" s="1372"/>
      <c r="L36" s="1373"/>
      <c r="M36" s="1372"/>
      <c r="N36" s="1372"/>
      <c r="O36" s="1372"/>
      <c r="P36" s="1372"/>
      <c r="Q36" s="1372"/>
      <c r="S36" s="2254" t="s">
        <v>444</v>
      </c>
      <c r="T36" s="2254"/>
      <c r="U36" s="1376"/>
      <c r="V36" s="2268" t="str">
        <f>IF(TITLE_DATE_PR_CHANGE="",IF(TITLE_DATE_PR="","",TITLE_DATE_PR),TITLE_DATE_PR_CHANGE)</f>
        <v>45770</v>
      </c>
      <c r="W36" s="2268"/>
      <c r="X36" s="2268"/>
      <c r="Y36" s="2268"/>
      <c r="Z36" s="2268"/>
      <c r="AA36" s="2268"/>
      <c r="AB36" s="2268"/>
      <c r="AC36" s="330"/>
      <c r="AD36" s="2268" t="str">
        <f>IF(TITLE_DATE_PR_CHANGE="",IF(TITLE_DATE_PR="","",TITLE_DATE_PR),TITLE_DATE_PR_CHANGE)</f>
        <v>45770</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c r="A37" s="1372"/>
      <c r="B37" s="1372"/>
      <c r="C37" s="1372"/>
      <c r="D37" s="1372"/>
      <c r="E37" s="1372"/>
      <c r="F37" s="1372"/>
      <c r="G37" s="1372"/>
      <c r="H37" s="1372"/>
      <c r="I37" s="1372"/>
      <c r="J37" s="1372"/>
      <c r="K37" s="1372"/>
      <c r="L37" s="1373"/>
      <c r="M37" s="1372"/>
      <c r="N37" s="1372"/>
      <c r="O37" s="1372"/>
      <c r="P37" s="1372"/>
      <c r="Q37" s="1372"/>
      <c r="S37" s="2254" t="s">
        <v>445</v>
      </c>
      <c r="T37" s="2254"/>
      <c r="U37" s="1376"/>
      <c r="V37" s="2255" t="str">
        <f>IF(TITLE_NUMBER_PR_CHANGE="",IF(TITLE_NUMBER_PR="","",TITLE_NUMBER_PR),TITLE_NUMBER_PR_CHANGE)</f>
        <v>08-23/674,08-23/675,08-23/676</v>
      </c>
      <c r="W37" s="2255"/>
      <c r="X37" s="2255"/>
      <c r="Y37" s="2255"/>
      <c r="Z37" s="2255"/>
      <c r="AA37" s="2255"/>
      <c r="AB37" s="2255"/>
      <c r="AC37" s="330"/>
      <c r="AD37" s="2255" t="str">
        <f>IF(TITLE_NUMBER_PR_CHANGE="",IF(TITLE_NUMBER_PR="","",TITLE_NUMBER_PR),TITLE_NUMBER_PR_CHANGE)</f>
        <v>08-23/674,08-23/675,08-23/676</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448</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448</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324</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325</v>
      </c>
      <c r="BI40" s="1159">
        <v>14</v>
      </c>
    </row>
    <row customHeight="1" ht="15">
      <c r="Q41" s="295"/>
      <c r="R41" s="380"/>
      <c r="S41" s="2277" t="s">
        <v>88</v>
      </c>
      <c r="T41" s="2213" t="s">
        <v>530</v>
      </c>
      <c r="U41" s="305"/>
      <c r="V41" s="2278" t="s">
        <v>450</v>
      </c>
      <c r="W41" s="2279"/>
      <c r="X41" s="2279"/>
      <c r="Y41" s="2279"/>
      <c r="Z41" s="2279"/>
      <c r="AA41" s="2279"/>
      <c r="AB41" s="2280"/>
      <c r="AC41" s="2281" t="s">
        <v>451</v>
      </c>
      <c r="AD41" s="2332" t="s">
        <v>531</v>
      </c>
      <c r="AE41" s="2295"/>
      <c r="AF41" s="2295"/>
      <c r="AG41" s="2333"/>
      <c r="AH41" s="2332" t="s">
        <v>532</v>
      </c>
      <c r="AI41" s="2295"/>
      <c r="AJ41" s="2295"/>
      <c r="AK41" s="2333"/>
      <c r="AL41" s="2332" t="s">
        <v>533</v>
      </c>
      <c r="AM41" s="2295"/>
      <c r="AN41" s="2295"/>
      <c r="AO41" s="2333"/>
      <c r="AP41" s="2332" t="s">
        <v>534</v>
      </c>
      <c r="AQ41" s="2295"/>
      <c r="AR41" s="2295"/>
      <c r="AS41" s="2333"/>
      <c r="AT41" s="2278" t="s">
        <v>450</v>
      </c>
      <c r="AU41" s="2279"/>
      <c r="AV41" s="2279"/>
      <c r="AW41" s="2279"/>
      <c r="AX41" s="2279"/>
      <c r="AY41" s="2279"/>
      <c r="AZ41" s="2280"/>
      <c r="BA41" s="2281" t="s">
        <v>451</v>
      </c>
      <c r="BB41" s="2284" t="s">
        <v>453</v>
      </c>
      <c r="BC41" s="2131"/>
      <c r="BI41" s="1159">
        <v>14</v>
      </c>
    </row>
    <row customHeight="1" ht="36">
      <c r="Q42" s="295"/>
      <c r="R42" s="380"/>
      <c r="S42" s="2277"/>
      <c r="T42" s="2213"/>
      <c r="U42" s="1035"/>
      <c r="V42" s="2196" t="s">
        <v>535</v>
      </c>
      <c r="W42" s="2197"/>
      <c r="X42" s="2196" t="s">
        <v>536</v>
      </c>
      <c r="Y42" s="2197"/>
      <c r="Z42" s="2298" t="s">
        <v>537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535</v>
      </c>
      <c r="AU42" s="2197"/>
      <c r="AV42" s="2196" t="s">
        <v>536</v>
      </c>
      <c r="AW42" s="2197"/>
      <c r="AX42" s="2298" t="s">
        <v>537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144</v>
      </c>
      <c r="C44" s="1374" t="s">
        <v>145</v>
      </c>
      <c r="D44" s="1374" t="s">
        <v>146</v>
      </c>
      <c r="E44" s="1368" t="s">
        <v>458</v>
      </c>
      <c r="F44" s="1368" t="s">
        <v>459</v>
      </c>
      <c r="G44" s="1368" t="s">
        <v>460</v>
      </c>
      <c r="H44" s="1368" t="s">
        <v>461</v>
      </c>
      <c r="I44" s="1368" t="s">
        <v>462</v>
      </c>
      <c r="J44" s="1368" t="s">
        <v>463</v>
      </c>
      <c r="K44" s="1368" t="s">
        <v>464</v>
      </c>
      <c r="L44" s="1368" t="s">
        <v>439</v>
      </c>
      <c r="Q44" s="295"/>
      <c r="R44" s="380"/>
      <c r="S44" s="2277"/>
      <c r="T44" s="2213"/>
      <c r="U44" s="306"/>
      <c r="V44" s="1483" t="s">
        <v>501</v>
      </c>
      <c r="W44" s="1483" t="s">
        <v>502</v>
      </c>
      <c r="X44" s="1483" t="s">
        <v>501</v>
      </c>
      <c r="Y44" s="1483" t="s">
        <v>502</v>
      </c>
      <c r="Z44" s="1493" t="s">
        <v>467</v>
      </c>
      <c r="AA44" s="2274" t="s">
        <v>468</v>
      </c>
      <c r="AB44" s="2275"/>
      <c r="AC44" s="2283"/>
      <c r="AD44" s="2337"/>
      <c r="AE44" s="2338"/>
      <c r="AF44" s="2338"/>
      <c r="AG44" s="2339"/>
      <c r="AH44" s="2337"/>
      <c r="AI44" s="2338"/>
      <c r="AJ44" s="2338"/>
      <c r="AK44" s="2339"/>
      <c r="AL44" s="2337"/>
      <c r="AM44" s="2338"/>
      <c r="AN44" s="2338"/>
      <c r="AO44" s="2339"/>
      <c r="AP44" s="2337"/>
      <c r="AQ44" s="2338"/>
      <c r="AR44" s="2338"/>
      <c r="AS44" s="2339"/>
      <c r="AT44" s="1483" t="s">
        <v>501</v>
      </c>
      <c r="AU44" s="1483" t="s">
        <v>502</v>
      </c>
      <c r="AV44" s="1483" t="s">
        <v>501</v>
      </c>
      <c r="AW44" s="1483" t="s">
        <v>502</v>
      </c>
      <c r="AX44" s="1493" t="s">
        <v>467</v>
      </c>
      <c r="AY44" s="2274" t="s">
        <v>468</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1.75">
      <c r="A46" s="1367" t="s">
        <v>285</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285</v>
      </c>
      <c r="B47" s="1367" t="s">
        <v>286</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421</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422</v>
      </c>
      <c r="BE47" s="504"/>
      <c r="BF47" s="504" t="str">
        <f>IF(T47="","",T47)</f>
        <v>Территория действия тарифа</v>
      </c>
      <c r="BG47" s="504"/>
      <c r="BH47" s="504"/>
      <c r="BI47" s="1159">
        <v>21</v>
      </c>
    </row>
    <row customHeight="1" ht="36">
      <c r="A48" s="1367" t="s">
        <v>285</v>
      </c>
      <c r="B48" s="1367" t="s">
        <v>286</v>
      </c>
      <c r="C48" s="1367" t="s">
        <v>287</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553</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554</v>
      </c>
      <c r="BE48" s="504"/>
      <c r="BF48" s="504" t="str">
        <f>IF(T48="","",T48)</f>
        <v>Наименование централизованной системы горячего водоснабжения</v>
      </c>
      <c r="BG48" s="504"/>
      <c r="BH48" s="504"/>
      <c r="BI48" s="1159">
        <v>34</v>
      </c>
    </row>
    <row s="1646" customFormat="1" customHeight="1" ht="0">
      <c r="A49" s="1347" t="s">
        <v>285</v>
      </c>
      <c r="B49" s="1347" t="s">
        <v>286</v>
      </c>
      <c r="C49" s="1347" t="s">
        <v>287</v>
      </c>
      <c r="D49" s="1347" t="s">
        <v>567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426</v>
      </c>
      <c r="BE49" s="504"/>
      <c r="BF49" s="504" t="str">
        <f>IF(T49="","",T49)</f>
        <v/>
      </c>
      <c r="BG49" s="504"/>
      <c r="BH49" s="504"/>
      <c r="BI49" s="515">
        <v>0</v>
      </c>
    </row>
    <row s="1646" customFormat="1" customHeight="1" ht="0">
      <c r="A50" s="1347" t="s">
        <v>285</v>
      </c>
      <c r="B50" s="1347" t="s">
        <v>286</v>
      </c>
      <c r="C50" s="1347" t="s">
        <v>287</v>
      </c>
      <c r="D50" s="1347" t="s">
        <v>567</v>
      </c>
      <c r="E50" s="2263"/>
      <c r="F50" s="2263"/>
      <c r="G50" s="2263"/>
      <c r="H50" s="2263"/>
      <c r="I50" s="2260" t="str">
        <f>S49&amp;".1"</f>
        <v>.1</v>
      </c>
      <c r="J50" s="1347"/>
      <c r="K50" s="1347"/>
      <c r="L50" s="1350" t="s">
        <v>427</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285</v>
      </c>
      <c r="B51" s="1347" t="s">
        <v>286</v>
      </c>
      <c r="C51" s="1347" t="s">
        <v>287</v>
      </c>
      <c r="D51" s="1347" t="s">
        <v>567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285</v>
      </c>
      <c r="B52" s="1367" t="s">
        <v>286</v>
      </c>
      <c r="C52" s="1367" t="s">
        <v>287</v>
      </c>
      <c r="D52" s="1367" t="s">
        <v>567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28</v>
      </c>
      <c r="AL52" s="2111" t="s">
        <v>66</v>
      </c>
      <c r="AM52" s="2196"/>
      <c r="AN52" s="2209">
        <v>1</v>
      </c>
      <c r="AO52" s="2361"/>
      <c r="AP52" s="2362" t="s">
        <v>66</v>
      </c>
      <c r="AQ52" s="315"/>
      <c r="AR52" s="1490">
        <v>1</v>
      </c>
      <c r="AS52" s="1496" t="s">
        <v>28</v>
      </c>
      <c r="AT52" s="755"/>
      <c r="AU52" s="1261"/>
      <c r="AV52" s="755"/>
      <c r="AW52" s="1261"/>
      <c r="AX52" s="1738"/>
      <c r="AY52" s="1473" t="s">
        <v>66</v>
      </c>
      <c r="AZ52" s="1738"/>
      <c r="BA52" s="1473" t="s">
        <v>66</v>
      </c>
      <c r="BB52" s="1352"/>
      <c r="BC52" s="2257" t="s">
        <v>524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525</v>
      </c>
      <c r="AT53" s="1397"/>
      <c r="AU53" s="1500"/>
      <c r="AV53" s="1397"/>
      <c r="AW53" s="1500"/>
      <c r="AX53" s="1397"/>
      <c r="AY53" s="1397"/>
      <c r="AZ53" s="1397"/>
      <c r="BA53" s="1397"/>
      <c r="BB53" s="1401"/>
      <c r="BC53" s="2258"/>
      <c r="BE53" s="504"/>
      <c r="BF53" s="504"/>
      <c r="BG53" s="504"/>
      <c r="BH53" s="504"/>
      <c r="BI53" s="1159">
        <v>11</v>
      </c>
    </row>
    <row customHeight="1" ht="11.25">
      <c r="A54" s="1367" t="s">
        <v>285</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526</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285</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527</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285</v>
      </c>
      <c r="B56" s="1367" t="s">
        <v>286</v>
      </c>
      <c r="C56" s="1367" t="s">
        <v>287</v>
      </c>
      <c r="D56" s="1367" t="s">
        <v>567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528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285</v>
      </c>
      <c r="B57" s="1367" t="s">
        <v>286</v>
      </c>
      <c r="C57" s="1367" t="s">
        <v>287</v>
      </c>
      <c r="D57" s="1367" t="s">
        <v>567</v>
      </c>
      <c r="E57" s="2263"/>
      <c r="F57" s="2263"/>
      <c r="G57" s="2263"/>
      <c r="H57" s="2263"/>
      <c r="I57" s="2290"/>
      <c r="J57" s="2260"/>
      <c r="K57" s="1367"/>
      <c r="L57" s="1368"/>
      <c r="P57" s="2261"/>
      <c r="Q57" s="2261"/>
      <c r="R57" s="360"/>
      <c r="S57" s="1282"/>
      <c r="T57" s="291" t="s">
        <v>491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285</v>
      </c>
      <c r="B58" s="1347" t="s">
        <v>286</v>
      </c>
      <c r="C58" s="1347" t="s">
        <v>287</v>
      </c>
      <c r="D58" s="1347" t="s">
        <v>567</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285</v>
      </c>
      <c r="B59" s="1347" t="s">
        <v>286</v>
      </c>
      <c r="C59" s="1347" t="s">
        <v>287</v>
      </c>
      <c r="D59" s="1347" t="s">
        <v>567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285</v>
      </c>
      <c r="B60" s="1347" t="s">
        <v>286</v>
      </c>
      <c r="C60" s="1347" t="s">
        <v>287</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285</v>
      </c>
      <c r="B61" s="1347" t="s">
        <v>286</v>
      </c>
      <c r="C61" s="1318"/>
      <c r="D61" s="1318"/>
      <c r="E61" s="2263"/>
      <c r="F61" s="2262"/>
      <c r="G61" s="1318"/>
      <c r="H61" s="1318"/>
      <c r="I61" s="1318"/>
      <c r="J61" s="1318"/>
      <c r="K61" s="1318"/>
      <c r="L61" s="149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285</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190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20.2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5">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20.2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5">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5B4F9-4589-0677-495D-0.B729C6E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568</v>
      </c>
      <c r="D2" s="1642"/>
      <c r="E2" s="550">
        <f>B2</f>
        <v>0</v>
      </c>
      <c r="F2" s="551"/>
      <c r="G2" s="1650" t="s">
        <v>569</v>
      </c>
      <c r="H2" s="1650" t="s">
        <v>569</v>
      </c>
      <c r="I2" s="1650" t="s">
        <v>569</v>
      </c>
      <c r="J2" s="293" t="s">
        <v>570</v>
      </c>
      <c r="K2" s="547"/>
      <c r="AF2" s="1635">
        <v>0</v>
      </c>
    </row>
    <row s="1646" customFormat="1" customHeight="1" ht="0.75" hidden="1">
      <c r="B3" s="2103"/>
      <c r="C3" s="1171"/>
      <c r="D3" s="552"/>
      <c r="E3" s="553"/>
      <c r="F3" s="554" t="s">
        <v>571</v>
      </c>
      <c r="G3" s="555"/>
      <c r="H3" s="555">
        <f>H4*H5+H7</f>
        <v>0</v>
      </c>
      <c r="I3" s="555">
        <f>I4*I5+I6</f>
        <v>0</v>
      </c>
      <c r="J3" s="556"/>
      <c r="AF3" s="1640">
        <v>0</v>
      </c>
    </row>
    <row customHeight="1" ht="23.25" hidden="1">
      <c r="B4" s="2103"/>
      <c r="C4" s="1171"/>
      <c r="D4" s="1642"/>
      <c r="E4" s="550" t="str">
        <f>B2&amp;".1"</f>
        <v>.1</v>
      </c>
      <c r="F4" s="557" t="s">
        <v>572</v>
      </c>
      <c r="G4" s="558"/>
      <c r="H4" s="545"/>
      <c r="I4" s="545"/>
      <c r="J4" s="293" t="s">
        <v>573</v>
      </c>
      <c r="K4" s="547"/>
      <c r="AF4" s="1635">
        <v>0</v>
      </c>
    </row>
    <row customHeight="1" ht="18.75" hidden="1">
      <c r="B5" s="2103"/>
      <c r="C5" s="1171"/>
      <c r="D5" s="1642"/>
      <c r="E5" s="550" t="str">
        <f>B2&amp;".2"</f>
        <v>.2</v>
      </c>
      <c r="F5" s="557" t="s">
        <v>574</v>
      </c>
      <c r="G5" s="1650" t="s">
        <v>575</v>
      </c>
      <c r="H5" s="545"/>
      <c r="I5" s="545"/>
      <c r="J5" s="293"/>
      <c r="K5" s="547"/>
      <c r="AF5" s="1635">
        <v>0</v>
      </c>
    </row>
    <row customHeight="1" ht="18.75" hidden="1">
      <c r="B6" s="2103"/>
      <c r="C6" s="1171"/>
      <c r="D6" s="1642"/>
      <c r="E6" s="550" t="str">
        <f>B2&amp;".3"</f>
        <v>.3</v>
      </c>
      <c r="F6" s="557" t="s">
        <v>576</v>
      </c>
      <c r="G6" s="1650" t="s">
        <v>575</v>
      </c>
      <c r="H6" s="545"/>
      <c r="I6" s="545"/>
      <c r="J6" s="293"/>
      <c r="K6" s="547"/>
      <c r="AF6" s="1635">
        <v>0</v>
      </c>
    </row>
    <row customHeight="1" ht="18.75" hidden="1">
      <c r="B7" s="2103"/>
      <c r="C7" s="1171"/>
      <c r="D7" s="1642"/>
      <c r="E7" s="550" t="str">
        <f>B2&amp;".4"</f>
        <v>.4</v>
      </c>
      <c r="F7" s="557" t="s">
        <v>577</v>
      </c>
      <c r="G7" s="1650" t="s">
        <v>569</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575</v>
      </c>
      <c r="H9" s="545"/>
      <c r="I9" s="545"/>
      <c r="J9" s="546" t="s">
        <v>578</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579</v>
      </c>
      <c r="H11" s="545"/>
      <c r="I11" s="545"/>
      <c r="J11" s="293" t="s">
        <v>580</v>
      </c>
      <c r="K11" s="547"/>
      <c r="AF11" s="1635">
        <v>0</v>
      </c>
    </row>
    <row customHeight="1" ht="11.25" hidden="1">
      <c r="AF12" s="1635">
        <v>0</v>
      </c>
    </row>
    <row customHeight="1" ht="22.5" hidden="1">
      <c r="D13" s="1642"/>
      <c r="E13" s="550"/>
      <c r="F13" s="544"/>
      <c r="G13" s="973" t="s">
        <v>581</v>
      </c>
      <c r="H13" s="549"/>
      <c r="I13" s="549"/>
      <c r="J13" s="749" t="s">
        <v>582</v>
      </c>
      <c r="K13" s="547"/>
      <c r="AF13" s="1635">
        <v>0</v>
      </c>
    </row>
    <row customHeight="1" ht="11.25" hidden="1">
      <c r="AF14" s="1635">
        <v>0</v>
      </c>
    </row>
    <row customHeight="1" ht="22.5" hidden="1">
      <c r="D15" s="1642"/>
      <c r="E15" s="550"/>
      <c r="F15" s="544"/>
      <c r="G15" s="1650" t="s">
        <v>583</v>
      </c>
      <c r="H15" s="549"/>
      <c r="I15" s="549"/>
      <c r="J15" s="293" t="s">
        <v>584</v>
      </c>
      <c r="K15" s="547"/>
      <c r="AF15" s="1635">
        <v>0</v>
      </c>
    </row>
    <row customHeight="1" ht="11.25" hidden="1">
      <c r="AF16" s="1635">
        <v>0</v>
      </c>
    </row>
    <row customHeight="1" ht="22.5" hidden="1">
      <c r="D17" s="1642"/>
      <c r="E17" s="550"/>
      <c r="F17" s="544"/>
      <c r="G17" s="1650" t="s">
        <v>585</v>
      </c>
      <c r="H17" s="549"/>
      <c r="I17" s="549"/>
      <c r="J17" s="293" t="s">
        <v>586</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25">
      <c r="AF20" s="1635">
        <v>11</v>
      </c>
    </row>
    <row customHeight="1" ht="25.5">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5">
      <c r="E22" s="2253" t="str">
        <f>IF(org=0,"Не определено",org)</f>
        <v>ООО "Концессионная Коммунальная Компания"</v>
      </c>
      <c r="F22" s="2253"/>
      <c r="G22" s="2253"/>
      <c r="H22" s="2253"/>
      <c r="I22" s="2253"/>
      <c r="AF22" s="1635">
        <v>24</v>
      </c>
    </row>
    <row customHeight="1" ht="11.25">
      <c r="E23" s="1139"/>
      <c r="F23" s="1139"/>
      <c r="G23" s="1139"/>
      <c r="H23" s="1139"/>
      <c r="I23" s="1139"/>
      <c r="AF23" s="1635">
        <v>11</v>
      </c>
    </row>
    <row s="1646" customFormat="1" customHeight="1" ht="0.75">
      <c r="A24" s="1171"/>
      <c r="D24" s="1646"/>
      <c r="H24" s="893"/>
      <c r="I24" s="893" t="s">
        <v>126</v>
      </c>
      <c r="AF24" s="1640">
        <v>1</v>
      </c>
    </row>
    <row customHeight="1" ht="11.25">
      <c r="E25" s="715"/>
      <c r="F25" s="2371" t="s">
        <v>115</v>
      </c>
      <c r="G25" s="2372"/>
      <c r="H25" s="1656" t="str">
        <f>IF(H24="","",INDEX(DIFFERENTIATION_UNMERGE_VD,MATCH(H24,DIFFERENTIATION_ID_DIFF,0)))</f>
        <v/>
      </c>
      <c r="I25" s="1656">
        <f>IF(I24="","",INDEX(DIFFERENTIATION_UNMERGE_VD,MATCH(I24,DIFFERENTIATION_ID_DIFF,0)))</f>
        <v>0</v>
      </c>
      <c r="J25" s="2131"/>
      <c r="AF25" s="1635">
        <v>11</v>
      </c>
    </row>
    <row customHeight="1" ht="11.25">
      <c r="E26" s="715"/>
      <c r="F26" s="2371" t="s">
        <v>587</v>
      </c>
      <c r="G26" s="2372"/>
      <c r="H26" s="1656" t="str">
        <f>IF(H24="","",INDEX(DIFFERENTIATION_UNMERGE_AREA,MATCH(H24,DIFFERENTIATION_ID_DIFF,0)))</f>
        <v/>
      </c>
      <c r="I26" s="1656" t="str">
        <f>IF(I24="","",INDEX(DIFFERENTIATION_UNMERGE_AREA,MATCH(I24,DIFFERENTIATION_ID_DIFF,0)))</f>
        <v/>
      </c>
      <c r="J26" s="2131"/>
      <c r="AF26" s="1635">
        <v>11</v>
      </c>
    </row>
    <row customHeight="1" ht="11.25">
      <c r="E27" s="715"/>
      <c r="F27" s="2371" t="s">
        <v>588</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25">
      <c r="E28" s="2373" t="s">
        <v>324</v>
      </c>
      <c r="F28" s="2374"/>
      <c r="G28" s="2374"/>
      <c r="H28" s="1649"/>
      <c r="I28" s="1649"/>
      <c r="J28" s="2131"/>
      <c r="AF28" s="1635">
        <v>11</v>
      </c>
    </row>
    <row customHeight="1" ht="24">
      <c r="E29" s="1650" t="s">
        <v>88</v>
      </c>
      <c r="F29" s="1657" t="s">
        <v>326</v>
      </c>
      <c r="G29" s="1657" t="s">
        <v>589</v>
      </c>
      <c r="H29" s="1657" t="s">
        <v>327</v>
      </c>
      <c r="I29" s="1657" t="s">
        <v>327</v>
      </c>
      <c r="J29" s="2131"/>
      <c r="AF29" s="1635">
        <v>23</v>
      </c>
    </row>
    <row customHeight="1" ht="20.25">
      <c r="D30" s="1642"/>
      <c r="E30" s="550">
        <f>FHD_NUM_P_1</f>
        <v>1</v>
      </c>
      <c r="F30" s="1884" t="str">
        <f>FHD_P_1</f>
        <v>Выручка от регулируемого вида деятельности с распределением по видам деятельности</v>
      </c>
      <c r="G30" s="1882" t="s">
        <v>575</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25">
      <c r="D31" s="1642"/>
      <c r="E31" s="550">
        <f>FHD_NUM_P_2</f>
        <v>2</v>
      </c>
      <c r="F31" s="1884" t="str">
        <f>FHD_P_2</f>
        <v>Себестоимость производимых товаров (оказываемых услуг) по регулируемому виду деятельности, включая:</v>
      </c>
      <c r="G31" s="1882" t="s">
        <v>575</v>
      </c>
      <c r="H31" s="562">
        <f>SUMIF($K33:$K71,$K31,H33:H71)</f>
        <v>0</v>
      </c>
      <c r="I31" s="562">
        <f>SUMIF($K33:$K71,$K31,I33:I71)</f>
        <v>0</v>
      </c>
      <c r="J31" s="293" t="str">
        <f>FHD_NOTE_P_2</f>
        <v>Указывается суммарная себестоимость производимых товаров.</v>
      </c>
      <c r="K31" s="1640" t="s">
        <v>590</v>
      </c>
      <c r="AF31" s="1635">
        <v>11</v>
      </c>
    </row>
    <row customHeight="1" ht="11.25">
      <c r="D32" s="1642"/>
      <c r="E32" s="550" t="str">
        <f>FHD_NUM_P_3</f>
        <v>2.1</v>
      </c>
      <c r="F32" s="1528" t="str">
        <f>FHD_P_3</f>
        <v>Расходы на приобретаемую тепловую энергию (мощность), теплоноситель</v>
      </c>
      <c r="G32" s="1882" t="s">
        <v>575</v>
      </c>
      <c r="H32" s="561"/>
      <c r="I32" s="561"/>
      <c r="J32" s="293" t="str">
        <f>FHD_NOTE_P_3</f>
        <v/>
      </c>
      <c r="K32" s="1640" t="str">
        <f>IF((LEN(E32)-LEN(SUBSTITUTE(E32,".","")))/LEN(".")=1,"p","")</f>
        <v>p</v>
      </c>
      <c r="AF32" s="1635">
        <v>11</v>
      </c>
    </row>
    <row customHeight="1" ht="11.25">
      <c r="A33" s="2375" t="s">
        <v>591</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575</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592</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593</v>
      </c>
      <c r="D41" s="1642"/>
      <c r="E41" s="550" t="str">
        <f>FHD_NUM_P_5</f>
        <v/>
      </c>
      <c r="F41" s="1528" t="str">
        <f>FHD_P_5</f>
        <v/>
      </c>
      <c r="G41" s="1882" t="s">
        <v>575</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575</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575</v>
      </c>
      <c r="H43" s="561"/>
      <c r="I43" s="561"/>
      <c r="J43" s="293" t="str">
        <f>FHD_NOTE_P_7</f>
        <v/>
      </c>
      <c r="K43" s="1640" t="str">
        <f>IF((LEN(E43)-LEN(SUBSTITUTE(E43,".","")))/LEN(".")=1,"p","")</f>
        <v/>
      </c>
      <c r="AF43" s="1635">
        <v>0</v>
      </c>
    </row>
    <row customHeight="1" ht="11.25">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575</v>
      </c>
      <c r="H44" s="561"/>
      <c r="I44" s="561"/>
      <c r="J44" s="293" t="str">
        <f>FHD_NOTE_P_8</f>
        <v/>
      </c>
      <c r="K44" s="1640" t="str">
        <f>IF((LEN(E44)-LEN(SUBSTITUTE(E44,".","")))/LEN(".")=1,"p","")</f>
        <v>p</v>
      </c>
      <c r="AF44" s="1635">
        <v>11</v>
      </c>
    </row>
    <row customHeight="1" ht="11.25">
      <c r="D45" s="1642"/>
      <c r="E45" s="550" t="str">
        <f>FHD_NUM_P_9</f>
        <v>2.3.1</v>
      </c>
      <c r="F45" s="1654" t="str">
        <f>FHD_P_9</f>
        <v>Средневзвешенная стоимость 1 кВт.ч (с учетом мощности)</v>
      </c>
      <c r="G45" s="1882" t="s">
        <v>594</v>
      </c>
      <c r="H45" s="561"/>
      <c r="I45" s="561"/>
      <c r="J45" s="293" t="str">
        <f>FHD_NOTE_P_9</f>
        <v/>
      </c>
      <c r="K45" s="1640" t="str">
        <f>IF((LEN(E45)-LEN(SUBSTITUTE(E45,".","")))/LEN(".")=1,"p","")</f>
        <v/>
      </c>
      <c r="AF45" s="1635">
        <v>11</v>
      </c>
    </row>
    <row s="1370" customFormat="1" customHeight="1" ht="11.25">
      <c r="A46" s="991"/>
      <c r="C46" s="1640"/>
      <c r="D46" s="578"/>
      <c r="E46" s="550" t="str">
        <f>FHD_NUM_P_10</f>
        <v>2.3.2</v>
      </c>
      <c r="F46" s="1654" t="str">
        <f>FHD_P_10</f>
        <v>Объём приобретения электрической энергии</v>
      </c>
      <c r="G46" s="1882" t="s">
        <v>595</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596</v>
      </c>
      <c r="C47" s="1640"/>
      <c r="D47" s="579"/>
      <c r="E47" s="550" t="str">
        <f>FHD_NUM_P_11</f>
        <v>2.4</v>
      </c>
      <c r="F47" s="1528" t="str">
        <f>FHD_P_11</f>
        <v>Расходы на приобретение холодной воды, используемой в технологическом процессе</v>
      </c>
      <c r="G47" s="1882" t="s">
        <v>575</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597</v>
      </c>
      <c r="C48" s="1640"/>
      <c r="D48" s="1642"/>
      <c r="E48" s="550" t="str">
        <f>FHD_NUM_P_12</f>
        <v>2.5</v>
      </c>
      <c r="F48" s="1528" t="str">
        <f>FHD_P_12</f>
        <v>Расходы на  химические реагенты, используемые в технологическом процессе</v>
      </c>
      <c r="G48" s="1882" t="s">
        <v>575</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25">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575</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25">
      <c r="A50" s="992"/>
      <c r="C50" s="734"/>
      <c r="D50" s="677"/>
      <c r="E50" s="550" t="str">
        <f>FHD_NUM_P_14</f>
        <v>2.6.1</v>
      </c>
      <c r="F50" s="1654" t="str">
        <f>FHD_P_14</f>
        <v>Расходы на оплату труда основного производственного персонала</v>
      </c>
      <c r="G50" s="1882" t="s">
        <v>575</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25">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575</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25">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575</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25">
      <c r="A53" s="991"/>
      <c r="C53" s="1640"/>
      <c r="D53" s="1642"/>
      <c r="E53" s="550" t="str">
        <f>FHD_NUM_P_17</f>
        <v>2.7.1</v>
      </c>
      <c r="F53" s="1654" t="str">
        <f>FHD_P_17</f>
        <v>Расходы на оплату труда административно-управленческого персонала</v>
      </c>
      <c r="G53" s="1882" t="s">
        <v>575</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25">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575</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25">
      <c r="A55" s="991"/>
      <c r="C55" s="1640"/>
      <c r="D55" s="579"/>
      <c r="E55" s="550" t="str">
        <f>FHD_NUM_P_19</f>
        <v>2.8</v>
      </c>
      <c r="F55" s="1528" t="str">
        <f>FHD_P_19</f>
        <v>Расходы на амортизацию основных средств и нематериальных активов</v>
      </c>
      <c r="G55" s="1882" t="s">
        <v>575</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25">
      <c r="A56" s="991"/>
      <c r="C56" s="1640"/>
      <c r="D56" s="579"/>
      <c r="E56" s="550" t="str">
        <f>FHD_NUM_P_20</f>
        <v>2.8.1</v>
      </c>
      <c r="F56" s="1654" t="str">
        <f>FHD_P_20</f>
        <v>Расходы на амортизацию основных средств</v>
      </c>
      <c r="G56" s="1882" t="s">
        <v>575</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25">
      <c r="A57" s="991"/>
      <c r="C57" s="1640"/>
      <c r="D57" s="579"/>
      <c r="E57" s="550" t="str">
        <f>FHD_NUM_P_21</f>
        <v>2.8.2</v>
      </c>
      <c r="F57" s="1654" t="str">
        <f>FHD_P_21</f>
        <v>Расходы на амортизацию нематериальных активов</v>
      </c>
      <c r="G57" s="1882" t="s">
        <v>575</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25">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575</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25">
      <c r="A59" s="991"/>
      <c r="C59" s="1640"/>
      <c r="D59" s="579"/>
      <c r="E59" s="550" t="str">
        <f>FHD_NUM_P_23</f>
        <v>2.10</v>
      </c>
      <c r="F59" s="1528" t="str">
        <f>FHD_P_23</f>
        <v>Общепроизводственные расходы, в том числе:</v>
      </c>
      <c r="G59" s="1882" t="s">
        <v>575</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25">
      <c r="A60" s="991"/>
      <c r="C60" s="1640"/>
      <c r="D60" s="579"/>
      <c r="E60" s="550" t="str">
        <f>FHD_NUM_P_24</f>
        <v>2.10.1</v>
      </c>
      <c r="F60" s="1654" t="str">
        <f>FHD_P_24</f>
        <v>Расходы на текущий ремонт</v>
      </c>
      <c r="G60" s="1882" t="s">
        <v>575</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25">
      <c r="A61" s="991"/>
      <c r="C61" s="1640"/>
      <c r="D61" s="579"/>
      <c r="E61" s="550" t="str">
        <f>FHD_NUM_P_25</f>
        <v>2.10.2</v>
      </c>
      <c r="F61" s="1654" t="str">
        <f>FHD_P_25</f>
        <v>Расходы на капитальный ремонт</v>
      </c>
      <c r="G61" s="1882" t="s">
        <v>575</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25">
      <c r="A62" s="991"/>
      <c r="C62" s="1640"/>
      <c r="D62" s="1642"/>
      <c r="E62" s="550" t="str">
        <f>FHD_NUM_P_26</f>
        <v>2.11</v>
      </c>
      <c r="F62" s="1528" t="str">
        <f>FHD_P_26</f>
        <v>Общехозяйственные расходы, в том числе:</v>
      </c>
      <c r="G62" s="1882" t="s">
        <v>575</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25">
      <c r="A63" s="991"/>
      <c r="C63" s="1640"/>
      <c r="D63" s="1642"/>
      <c r="E63" s="550" t="str">
        <f>FHD_NUM_P_27</f>
        <v>2.11.1</v>
      </c>
      <c r="F63" s="1654" t="str">
        <f>FHD_P_27</f>
        <v>Расходы на текущий ремонт</v>
      </c>
      <c r="G63" s="1882" t="s">
        <v>575</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25">
      <c r="A64" s="991"/>
      <c r="C64" s="1640"/>
      <c r="D64" s="1642"/>
      <c r="E64" s="550" t="str">
        <f>FHD_NUM_P_28</f>
        <v>2.11.2</v>
      </c>
      <c r="F64" s="1654" t="str">
        <f>FHD_P_28</f>
        <v>Расходы на капитальный ремонт</v>
      </c>
      <c r="G64" s="1882" t="s">
        <v>575</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25">
      <c r="A65" s="991"/>
      <c r="C65" s="1640"/>
      <c r="D65" s="1642"/>
      <c r="E65" s="550" t="str">
        <f>FHD_NUM_P_29</f>
        <v>2.12</v>
      </c>
      <c r="F65" s="1528" t="str">
        <f>FHD_P_29</f>
        <v>Расходы на капитальный и текущий ремонт основных средств</v>
      </c>
      <c r="G65" s="1882" t="s">
        <v>575</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25">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330</v>
      </c>
      <c r="H66" s="1653" t="s">
        <v>598</v>
      </c>
      <c r="I66" s="1653" t="s">
        <v>598</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599</v>
      </c>
      <c r="C67" s="1640"/>
      <c r="D67" s="1642"/>
      <c r="E67" s="550" t="str">
        <f>FHD_NUM_P_31</f>
        <v/>
      </c>
      <c r="F67" s="1528" t="str">
        <f>FHD_P_31</f>
        <v/>
      </c>
      <c r="G67" s="1882" t="s">
        <v>575</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330</v>
      </c>
      <c r="H68" s="1653" t="s">
        <v>598</v>
      </c>
      <c r="I68" s="1653" t="s">
        <v>598</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25">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575</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0.75">
      <c r="A70" s="1171"/>
      <c r="D70" s="552"/>
      <c r="E70" s="1017" t="str">
        <f>E69&amp;".0"</f>
        <v>2.13.0</v>
      </c>
      <c r="F70" s="995"/>
      <c r="G70" s="1017"/>
      <c r="H70" s="996"/>
      <c r="I70" s="996"/>
      <c r="J70" s="997"/>
      <c r="K70" s="1640" t="str">
        <f>IF((LEN(E70)-LEN(SUBSTITUTE(E70,".","")))/LEN(".")=1,"p","")</f>
        <v/>
      </c>
      <c r="AF70" s="1640">
        <v>1</v>
      </c>
    </row>
    <row s="1370" customFormat="1" customHeight="1" ht="15">
      <c r="A71" s="991"/>
      <c r="C71" s="1640"/>
      <c r="D71" s="1637"/>
      <c r="E71" s="574"/>
      <c r="F71" s="575" t="s">
        <v>600</v>
      </c>
      <c r="G71" s="576"/>
      <c r="H71" s="577"/>
      <c r="I71" s="577"/>
      <c r="J71" s="305"/>
      <c r="K71" s="1640"/>
      <c r="L71" s="1640"/>
      <c r="M71" s="1640"/>
      <c r="R71" s="1640"/>
      <c r="U71" s="548"/>
      <c r="AA71" s="1636"/>
      <c r="AB71" s="1636"/>
      <c r="AC71" s="1636"/>
      <c r="AD71" s="1636"/>
      <c r="AE71" s="1636"/>
      <c r="AF71" s="1164">
        <v>14</v>
      </c>
    </row>
    <row s="1370" customFormat="1" customHeight="1" ht="18.75">
      <c r="A72" s="993" t="s">
        <v>601</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575</v>
      </c>
      <c r="H72" s="561"/>
      <c r="I72" s="561"/>
      <c r="J72" s="293" t="str">
        <f>FHD_NOTE_P_34</f>
        <v/>
      </c>
      <c r="K72" s="547"/>
      <c r="L72" s="1640"/>
      <c r="M72" s="1640"/>
      <c r="R72" s="1640"/>
      <c r="U72" s="548"/>
      <c r="AA72" s="1636"/>
      <c r="AB72" s="1636"/>
      <c r="AC72" s="1636"/>
      <c r="AD72" s="1636"/>
      <c r="AE72" s="1636"/>
      <c r="AF72" s="1164">
        <v>0</v>
      </c>
    </row>
    <row s="1370" customFormat="1" customHeight="1" ht="20.25">
      <c r="A73" s="991"/>
      <c r="C73" s="1640"/>
      <c r="D73" s="579"/>
      <c r="E73" s="550" t="str">
        <f>FHD_NUM_P_35</f>
        <v>4</v>
      </c>
      <c r="F73" s="1884" t="str">
        <f>FHD_P_35</f>
        <v>Чистая прибыль, полученная от регулируемого вида деятельности, в том числе:</v>
      </c>
      <c r="G73" s="1882" t="s">
        <v>575</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20.2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575</v>
      </c>
      <c r="H74" s="561"/>
      <c r="I74" s="561"/>
      <c r="J74" s="293" t="str">
        <f>FHD_NOTE_P_36</f>
        <v/>
      </c>
      <c r="K74" s="547"/>
      <c r="L74" s="1640"/>
      <c r="M74" s="1640"/>
      <c r="R74" s="1640"/>
      <c r="U74" s="548"/>
      <c r="AA74" s="1636"/>
      <c r="AB74" s="1636"/>
      <c r="AC74" s="1636"/>
      <c r="AD74" s="1636"/>
      <c r="AE74" s="1636"/>
      <c r="AF74" s="1164">
        <v>19</v>
      </c>
    </row>
    <row s="1370" customFormat="1" customHeight="1" ht="20.25">
      <c r="A75" s="991"/>
      <c r="C75" s="1640"/>
      <c r="D75" s="1642"/>
      <c r="E75" s="550" t="str">
        <f>FHD_NUM_P_37</f>
        <v>5</v>
      </c>
      <c r="F75" s="1884" t="str">
        <f>FHD_P_37</f>
        <v>Изменение стоимости основных фондов, в том числе:</v>
      </c>
      <c r="G75" s="1882" t="s">
        <v>575</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20.25">
      <c r="A76" s="991"/>
      <c r="C76" s="1640"/>
      <c r="D76" s="1642"/>
      <c r="E76" s="550" t="str">
        <f>FHD_NUM_P_38</f>
        <v>5.1</v>
      </c>
      <c r="F76" s="1528" t="str">
        <f>FHD_P_38</f>
        <v>Изменение стоимости основных фондов за счет:</v>
      </c>
      <c r="G76" s="1882" t="s">
        <v>575</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20.25">
      <c r="A77" s="991"/>
      <c r="C77" s="1640"/>
      <c r="D77" s="1642"/>
      <c r="E77" s="550" t="str">
        <f>FHD_NUM_P_39</f>
        <v>5.1.1</v>
      </c>
      <c r="F77" s="1654" t="str">
        <f>FHD_P_39</f>
        <v>Изменения стоимости основных фондов за счет их ввода в эксплуатацию</v>
      </c>
      <c r="G77" s="2076" t="s">
        <v>575</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20.25">
      <c r="A78" s="991"/>
      <c r="C78" s="1640"/>
      <c r="D78" s="1642"/>
      <c r="E78" s="550" t="str">
        <f>FHD_NUM_P_40</f>
        <v>5.1.2</v>
      </c>
      <c r="F78" s="2080" t="str">
        <f>FHD_P_40</f>
        <v>Изменения стоимости основных фондов за счет их вывода в эксплуатацию</v>
      </c>
      <c r="G78" s="2075" t="s">
        <v>575</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20.25">
      <c r="A79" s="991"/>
      <c r="C79" s="1640"/>
      <c r="D79" s="1642"/>
      <c r="E79" s="550" t="str">
        <f>FHD_NUM_P_41</f>
        <v>5.2</v>
      </c>
      <c r="F79" s="2079" t="str">
        <f>FHD_P_41</f>
        <v>Изменение стоимости основных фондов за счет их переоценки</v>
      </c>
      <c r="G79" s="2075" t="s">
        <v>575</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602</v>
      </c>
      <c r="C80" s="1640"/>
      <c r="D80" s="1642"/>
      <c r="E80" s="550" t="str">
        <f>FHD_NUM_P_42</f>
        <v/>
      </c>
      <c r="F80" s="2077" t="str">
        <f>FHD_P_42</f>
        <v/>
      </c>
      <c r="G80" s="2075" t="s">
        <v>575</v>
      </c>
      <c r="H80" s="980"/>
      <c r="I80" s="561"/>
      <c r="J80" s="293" t="str">
        <f>FHD_NOTE_P_42</f>
        <v/>
      </c>
      <c r="K80" s="547"/>
      <c r="L80" s="1640"/>
      <c r="M80" s="1640"/>
      <c r="R80" s="1640"/>
      <c r="U80" s="548"/>
      <c r="AA80" s="1636"/>
      <c r="AB80" s="1636"/>
      <c r="AC80" s="1636"/>
      <c r="AD80" s="1636"/>
      <c r="AE80" s="1636"/>
      <c r="AF80" s="1164">
        <v>19</v>
      </c>
    </row>
    <row s="1370" customFormat="1" customHeight="1" ht="20.2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330</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603</v>
      </c>
      <c r="C82" s="739"/>
      <c r="D82" s="737"/>
      <c r="E82" s="550" t="str">
        <f>FHD_NUM_P_44</f>
        <v/>
      </c>
      <c r="F82" s="1884" t="str">
        <f>FHD_P_44</f>
        <v/>
      </c>
      <c r="G82" s="1885" t="s">
        <v>604</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604</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604</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604</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604</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604</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604</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604</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581</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605</v>
      </c>
      <c r="C91" s="739"/>
      <c r="D91" s="737"/>
      <c r="E91" s="550" t="str">
        <f>FHD_NUM_P_53</f>
        <v/>
      </c>
      <c r="F91" s="1884" t="str">
        <f>FHD_P_53</f>
        <v/>
      </c>
      <c r="G91" s="1885" t="s">
        <v>604</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604</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606</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581</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607</v>
      </c>
      <c r="D96" s="1642"/>
      <c r="E96" s="550" t="str">
        <f>FHD_NUM_P_58</f>
        <v/>
      </c>
      <c r="F96" s="1884" t="str">
        <f>FHD_P_58</f>
        <v/>
      </c>
      <c r="G96" s="1885" t="s">
        <v>604</v>
      </c>
      <c r="H96" s="981"/>
      <c r="I96" s="581"/>
      <c r="J96" s="293" t="str">
        <f>FHD_NOTE_P_58</f>
        <v/>
      </c>
      <c r="K96" s="547"/>
      <c r="AF96" s="1635">
        <v>0</v>
      </c>
    </row>
    <row customHeight="1" ht="18.75" hidden="1">
      <c r="A97" s="2375"/>
      <c r="D97" s="1642"/>
      <c r="E97" s="550" t="str">
        <f>FHD_NUM_P_59</f>
        <v/>
      </c>
      <c r="F97" s="1884" t="str">
        <f>FHD_P_59</f>
        <v/>
      </c>
      <c r="G97" s="1885" t="s">
        <v>604</v>
      </c>
      <c r="H97" s="981"/>
      <c r="I97" s="581"/>
      <c r="J97" s="293" t="str">
        <f>FHD_NOTE_P_59</f>
        <v/>
      </c>
      <c r="K97" s="547"/>
      <c r="AF97" s="1635">
        <v>0</v>
      </c>
    </row>
    <row customHeight="1" ht="18.75" hidden="1">
      <c r="A98" s="2375"/>
      <c r="D98" s="1642"/>
      <c r="E98" s="550" t="str">
        <f>FHD_NUM_P_60</f>
        <v/>
      </c>
      <c r="F98" s="1884" t="str">
        <f>FHD_P_60</f>
        <v/>
      </c>
      <c r="G98" s="1885" t="s">
        <v>604</v>
      </c>
      <c r="H98" s="981"/>
      <c r="I98" s="581"/>
      <c r="J98" s="293" t="str">
        <f>FHD_NOTE_P_60</f>
        <v/>
      </c>
      <c r="K98" s="547"/>
      <c r="AF98" s="1635">
        <v>0</v>
      </c>
    </row>
    <row s="1370" customFormat="1" customHeight="1" ht="18.75">
      <c r="A99" s="2375" t="s">
        <v>608</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579</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609</v>
      </c>
      <c r="G101" s="576"/>
      <c r="H101" s="577"/>
      <c r="I101" s="577"/>
      <c r="J101" s="1008" t="s">
        <v>610</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579</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606</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611</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606</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606</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606</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606</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606</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606</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612</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612</v>
      </c>
      <c r="H111" s="561"/>
      <c r="I111" s="561"/>
      <c r="J111" s="293" t="str">
        <f>FHD_NOTE_P_71</f>
        <v/>
      </c>
      <c r="K111" s="547"/>
      <c r="L111" s="1640"/>
      <c r="M111" s="1640"/>
      <c r="R111" s="1640"/>
      <c r="U111" s="548"/>
      <c r="AA111" s="1636"/>
      <c r="AB111" s="1636"/>
      <c r="AC111" s="1636"/>
      <c r="AD111" s="1636"/>
      <c r="AE111" s="1636"/>
      <c r="AF111" s="1164">
        <v>0</v>
      </c>
    </row>
    <row customHeight="1" ht="20.25">
      <c r="D112" s="1642"/>
      <c r="E112" s="550" t="str">
        <f>FHD_NUM_P_72</f>
        <v>13</v>
      </c>
      <c r="F112" s="1884" t="str">
        <f>FHD_P_72</f>
        <v>Среднесписочная численность основного производственного персонала</v>
      </c>
      <c r="G112" s="1880" t="s">
        <v>613</v>
      </c>
      <c r="H112" s="581"/>
      <c r="I112" s="581"/>
      <c r="J112" s="293" t="str">
        <f>FHD_NOTE_P_72</f>
        <v/>
      </c>
      <c r="K112" s="547"/>
      <c r="AF112" s="1635">
        <v>19</v>
      </c>
    </row>
    <row customHeight="1" ht="18.75">
      <c r="A113" s="993" t="s">
        <v>614</v>
      </c>
      <c r="D113" s="1642"/>
      <c r="E113" s="550" t="str">
        <f>FHD_NUM_P_73</f>
        <v>14</v>
      </c>
      <c r="F113" s="1884" t="str">
        <f>FHD_P_73</f>
        <v>Среднесписочная численность административно-управленческого персонала</v>
      </c>
      <c r="G113" s="974" t="s">
        <v>613</v>
      </c>
      <c r="H113" s="972"/>
      <c r="I113" s="972"/>
      <c r="J113" s="293" t="str">
        <f>FHD_NOTE_P_73</f>
        <v/>
      </c>
      <c r="K113" s="547"/>
      <c r="AF113" s="1635">
        <v>0</v>
      </c>
    </row>
    <row customHeight="1" ht="33.75" hidden="1">
      <c r="A114" s="993" t="s">
        <v>615</v>
      </c>
      <c r="D114" s="1642"/>
      <c r="E114" s="550" t="str">
        <f>FHD_NUM_P_74</f>
        <v/>
      </c>
      <c r="F114" s="1884" t="str">
        <f>FHD_P_74</f>
        <v/>
      </c>
      <c r="G114" s="1880" t="s">
        <v>616</v>
      </c>
      <c r="H114" s="581"/>
      <c r="I114" s="581"/>
      <c r="J114" s="293" t="str">
        <f>FHD_NOTE_P_74</f>
        <v/>
      </c>
      <c r="K114" s="547"/>
      <c r="AF114" s="1635">
        <v>0</v>
      </c>
    </row>
    <row s="1639" customFormat="1" customHeight="1" ht="18.75" hidden="1">
      <c r="A115" s="2377" t="s">
        <v>617</v>
      </c>
      <c r="B115" s="914"/>
      <c r="C115" s="739"/>
      <c r="D115" s="737"/>
      <c r="E115" s="550" t="str">
        <f>FHD_NUM_P_75</f>
        <v/>
      </c>
      <c r="F115" s="1884" t="str">
        <f>FHD_P_75</f>
        <v/>
      </c>
      <c r="G115" s="1880" t="s">
        <v>581</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581</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581</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618</v>
      </c>
      <c r="G119" s="751"/>
      <c r="H119" s="752"/>
      <c r="I119" s="752"/>
      <c r="J119" s="1007" t="s">
        <v>619</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620</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583</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609</v>
      </c>
      <c r="G122" s="576"/>
      <c r="H122" s="577"/>
      <c r="I122" s="577"/>
      <c r="J122" s="1008" t="s">
        <v>621</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585</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609</v>
      </c>
      <c r="G125" s="576"/>
      <c r="H125" s="577"/>
      <c r="I125" s="577"/>
      <c r="J125" s="1008" t="s">
        <v>622</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623</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624</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611</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330</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611</v>
      </c>
      <c r="D129" s="1642"/>
      <c r="E129" s="550" t="str">
        <f>FHD_NUM_P_83</f>
        <v>19.1</v>
      </c>
      <c r="F129" s="1528" t="str">
        <f>FHD_P_83</f>
        <v>Информация о показателях физического износа объектов теплоснабжения</v>
      </c>
      <c r="G129" s="1882" t="s">
        <v>330</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611</v>
      </c>
      <c r="D130" s="1642"/>
      <c r="E130" s="550" t="str">
        <f>FHD_NUM_P_84</f>
        <v>19.2</v>
      </c>
      <c r="F130" s="1528" t="str">
        <f>FHD_P_84</f>
        <v>Информация о показателях энергетической эффективности объектов теплоснабжения</v>
      </c>
      <c r="G130" s="1882" t="s">
        <v>330</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25">
      <c r="D131" s="1642"/>
      <c r="AF131" s="1635">
        <v>11</v>
      </c>
    </row>
    <row customHeight="1" ht="13.5">
      <c r="D132" s="1642"/>
      <c r="E132" s="340"/>
      <c r="F132" s="373"/>
      <c r="G132" s="373"/>
      <c r="H132" s="373"/>
      <c r="I132" s="1651"/>
      <c r="J132" s="585"/>
      <c r="AF132" s="1635">
        <v>13</v>
      </c>
    </row>
    <row s="1645" customFormat="1" customHeight="1" ht="11.25">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25">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25">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25">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25">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25">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25">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25">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25">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25">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25">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25">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25">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25">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25">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25">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25">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25">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25">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25">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25">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25">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25">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25">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25">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25">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25">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25">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25">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25">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25">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25">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25">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25">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25">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25">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25">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25">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25">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25">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25">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25">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25">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25">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25">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25">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25">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25">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25">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25">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25">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25">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25">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25">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25">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25">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25">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25">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25">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25">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25">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25">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25">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25">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25">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25">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25">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25">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25">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25">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25">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25">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25">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25">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25">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25">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25">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25">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25">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25">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25">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25">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25">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25">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25">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25">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25">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25">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25">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25">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25">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25">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25">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25">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25">
      <c r="AF289" s="1635">
        <v>11</v>
      </c>
    </row>
    <row customHeight="1" ht="11.25">
      <c r="AF290" s="1635">
        <v>11</v>
      </c>
    </row>
    <row customHeight="1" ht="11.25">
      <c r="AF291" s="1635">
        <v>11</v>
      </c>
    </row>
    <row customHeight="1" ht="11.25">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25">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25">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25">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25">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25">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25">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25">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25">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25">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25">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82</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ED693-5C89-D91D-063A-0.6300460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5">
      <c r="A6" s="614"/>
      <c r="B6" s="763"/>
      <c r="C6" s="513"/>
      <c r="D6" s="1062"/>
      <c r="E6" s="2180" t="str">
        <f>IF(org=0,"Не определено",org)</f>
        <v>ООО "Концессионная Коммунальная Компания"</v>
      </c>
      <c r="F6" s="2180"/>
      <c r="G6" s="2180"/>
      <c r="H6" s="2180"/>
      <c r="I6" s="2180"/>
      <c r="J6" s="2180"/>
      <c r="K6" s="2180"/>
      <c r="L6" s="617"/>
      <c r="M6" s="617"/>
      <c r="U6" s="615"/>
      <c r="V6" s="615"/>
      <c r="W6" s="616"/>
      <c r="X6" s="763"/>
      <c r="Y6" s="763"/>
      <c r="Z6" s="763"/>
      <c r="AA6" s="763"/>
      <c r="CF6" s="762">
        <v>16</v>
      </c>
    </row>
    <row customHeight="1" ht="11.25">
      <c r="C7" s="513"/>
      <c r="D7" s="513"/>
      <c r="E7" s="513"/>
      <c r="F7" s="513"/>
      <c r="G7" s="526"/>
      <c r="H7" s="526"/>
      <c r="I7" s="526"/>
      <c r="J7" s="526"/>
      <c r="K7" s="618"/>
      <c r="L7" s="618"/>
      <c r="M7" s="618"/>
      <c r="R7" s="756"/>
      <c r="CF7" s="509">
        <v>11</v>
      </c>
    </row>
    <row s="1645" customFormat="1" customHeight="1" ht="4.5">
      <c r="A8" s="625"/>
      <c r="B8" s="570"/>
      <c r="C8" s="355"/>
      <c r="D8" s="355"/>
      <c r="E8" s="355"/>
      <c r="F8" s="355"/>
      <c r="G8" s="979"/>
      <c r="H8" s="979"/>
      <c r="I8" s="979"/>
      <c r="J8" s="979"/>
      <c r="K8" s="1022"/>
      <c r="L8" s="1022"/>
      <c r="M8" s="1022"/>
      <c r="R8" s="1023"/>
      <c r="U8" s="615"/>
      <c r="V8" s="615"/>
      <c r="W8" s="626"/>
      <c r="X8" s="570"/>
      <c r="Y8" s="570"/>
      <c r="Z8" s="570"/>
      <c r="AA8" s="570"/>
      <c r="CF8" s="500">
        <v>4</v>
      </c>
    </row>
    <row customHeight="1" ht="20.25">
      <c r="D9" s="293"/>
      <c r="E9" s="2105" t="s">
        <v>324</v>
      </c>
      <c r="F9" s="2106"/>
      <c r="G9" s="2106"/>
      <c r="H9" s="2106"/>
      <c r="I9" s="2106"/>
      <c r="J9" s="2106"/>
      <c r="K9" s="2106"/>
      <c r="L9" s="2106"/>
      <c r="M9" s="2106"/>
      <c r="N9" s="2106"/>
      <c r="O9" s="2106"/>
      <c r="P9" s="2106"/>
      <c r="Q9" s="2106"/>
      <c r="R9" s="2107"/>
      <c r="S9" s="2131" t="s">
        <v>325</v>
      </c>
      <c r="T9" s="338"/>
      <c r="CF9" s="509">
        <v>19</v>
      </c>
    </row>
    <row customHeight="1" ht="48">
      <c r="D10" s="555" t="s">
        <v>88</v>
      </c>
      <c r="E10" s="2131" t="s">
        <v>88</v>
      </c>
      <c r="F10" s="2131"/>
      <c r="G10" s="525" t="s">
        <v>326</v>
      </c>
      <c r="H10" s="2131" t="s">
        <v>88</v>
      </c>
      <c r="I10" s="2131"/>
      <c r="J10" s="525" t="s">
        <v>625</v>
      </c>
      <c r="K10" s="525" t="s">
        <v>626</v>
      </c>
      <c r="L10" s="2131" t="s">
        <v>88</v>
      </c>
      <c r="M10" s="2131"/>
      <c r="N10" s="525" t="s">
        <v>627</v>
      </c>
      <c r="O10" s="525" t="s">
        <v>628</v>
      </c>
      <c r="P10" s="525" t="s">
        <v>629</v>
      </c>
      <c r="Q10" s="525" t="s">
        <v>630</v>
      </c>
      <c r="R10" s="525" t="s">
        <v>631</v>
      </c>
      <c r="S10" s="2131"/>
      <c r="T10" s="338"/>
      <c r="CF10" s="509">
        <v>46</v>
      </c>
    </row>
    <row s="1646" customFormat="1" customHeight="1" ht="15" hidden="1">
      <c r="A11" s="1056"/>
      <c r="D11" s="1029" t="s">
        <v>119</v>
      </c>
      <c r="E11" s="1029"/>
      <c r="F11" s="1029" t="s">
        <v>103</v>
      </c>
      <c r="G11" s="1029" t="s">
        <v>90</v>
      </c>
      <c r="H11" s="1029"/>
      <c r="I11" s="1029" t="s">
        <v>91</v>
      </c>
      <c r="J11" s="1029" t="s">
        <v>120</v>
      </c>
      <c r="K11" s="1029" t="s">
        <v>92</v>
      </c>
      <c r="L11" s="1029"/>
      <c r="M11" s="1029" t="s">
        <v>93</v>
      </c>
      <c r="N11" s="1029" t="s">
        <v>121</v>
      </c>
      <c r="O11" s="1029" t="s">
        <v>157</v>
      </c>
      <c r="P11" s="1029" t="s">
        <v>158</v>
      </c>
      <c r="Q11" s="1029" t="s">
        <v>159</v>
      </c>
      <c r="R11" s="1029" t="s">
        <v>160</v>
      </c>
      <c r="S11" s="1029" t="s">
        <v>161</v>
      </c>
      <c r="U11" s="615"/>
      <c r="V11" s="615"/>
      <c r="W11" s="615"/>
      <c r="CF11" s="515">
        <v>0</v>
      </c>
    </row>
    <row s="1639" customFormat="1" customHeight="1" ht="0.75">
      <c r="A12" s="619"/>
      <c r="B12" s="366"/>
      <c r="D12" s="552"/>
      <c r="E12" s="350"/>
      <c r="F12" s="350"/>
      <c r="Q12" s="620"/>
      <c r="R12" s="621"/>
      <c r="T12" s="622"/>
      <c r="U12" s="623"/>
      <c r="V12" s="623"/>
      <c r="W12" s="624"/>
      <c r="X12" s="366"/>
      <c r="Y12" s="366"/>
      <c r="Z12" s="366"/>
      <c r="AA12" s="366"/>
      <c r="CF12" s="513">
        <v>1</v>
      </c>
    </row>
    <row s="1645" customFormat="1" customHeight="1" ht="0.75">
      <c r="A13" s="625"/>
      <c r="B13" s="570"/>
      <c r="D13" s="552" t="s">
        <v>400</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126</v>
      </c>
      <c r="B14" s="628"/>
      <c r="C14" s="628"/>
      <c r="D14" s="2384" t="s">
        <v>119</v>
      </c>
      <c r="E14" s="2381" t="s">
        <v>115</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632</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587</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588</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633</v>
      </c>
      <c r="F17" s="2380"/>
      <c r="G17" s="2380"/>
      <c r="H17" s="2380"/>
      <c r="I17" s="2380"/>
      <c r="J17" s="2380"/>
      <c r="K17" s="2380"/>
      <c r="L17" s="2380"/>
      <c r="M17" s="2380"/>
      <c r="N17" s="2380"/>
      <c r="O17" s="2380"/>
      <c r="P17" s="2380"/>
      <c r="Q17" s="562">
        <f>SUMIF(T18:T19,"i",Q18:Q19)</f>
        <v>0</v>
      </c>
      <c r="R17" s="1021"/>
      <c r="S17" s="901" t="s">
        <v>634</v>
      </c>
      <c r="T17" s="721" t="s">
        <v>635</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636</v>
      </c>
      <c r="F20" s="2380"/>
      <c r="G20" s="2380"/>
      <c r="H20" s="2380"/>
      <c r="I20" s="2380"/>
      <c r="J20" s="2380"/>
      <c r="K20" s="2380"/>
      <c r="L20" s="2380"/>
      <c r="M20" s="2380"/>
      <c r="N20" s="2380"/>
      <c r="O20" s="2380"/>
      <c r="P20" s="2380"/>
      <c r="Q20" s="562">
        <f>SUMIF(T21:T22,"i",Q21:Q22)</f>
        <v>0</v>
      </c>
      <c r="R20" s="1021"/>
      <c r="S20" s="713" t="s">
        <v>637</v>
      </c>
      <c r="T20" s="721" t="s">
        <v>635</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20.25">
      <c r="D23" s="1051"/>
      <c r="E23" s="1051"/>
      <c r="F23" s="1051"/>
      <c r="G23" s="1051"/>
      <c r="H23" s="1051"/>
      <c r="I23" s="1051"/>
      <c r="J23" s="1051"/>
      <c r="K23" s="1051"/>
      <c r="L23" s="1051"/>
      <c r="M23" s="1051"/>
      <c r="N23" s="1051"/>
      <c r="O23" s="1051"/>
      <c r="P23" s="1051"/>
      <c r="Q23" s="1051"/>
      <c r="R23" s="1051"/>
      <c r="S23" s="1051"/>
      <c r="T23" s="338"/>
      <c r="CF23" s="509">
        <v>19</v>
      </c>
    </row>
    <row customHeight="1" ht="11.25">
      <c r="D24" s="513"/>
      <c r="CF24" s="509">
        <v>11</v>
      </c>
    </row>
    <row customHeight="1" ht="11.25">
      <c r="D25" s="658"/>
      <c r="E25" s="658"/>
      <c r="F25" s="658"/>
      <c r="G25" s="659"/>
      <c r="CF25" s="509">
        <v>11</v>
      </c>
    </row>
    <row customHeight="1" ht="11.25">
      <c r="CF26" s="509">
        <v>11</v>
      </c>
    </row>
    <row customHeight="1" ht="11.25">
      <c r="D27" s="660"/>
      <c r="E27" s="2388"/>
      <c r="F27" s="2388"/>
      <c r="G27" s="2388"/>
      <c r="H27" s="2388"/>
      <c r="I27" s="2388"/>
      <c r="J27" s="2388"/>
      <c r="K27" s="2388"/>
      <c r="L27" s="2388"/>
      <c r="M27" s="2388"/>
      <c r="N27" s="2388"/>
      <c r="O27" s="2388"/>
      <c r="P27" s="2388"/>
      <c r="Q27" s="2388"/>
      <c r="R27" s="2388"/>
      <c r="CF27" s="509">
        <v>11</v>
      </c>
    </row>
    <row customHeight="1" ht="11.25">
      <c r="F28" s="762"/>
      <c r="G28" s="762"/>
      <c r="CF28" s="509">
        <v>11</v>
      </c>
    </row>
    <row customHeight="1" ht="11.25" hidden="1">
      <c r="A29" s="614" t="s">
        <v>82</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42ABA-9D5E-D957-8494-0.A1E71F0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638</v>
      </c>
      <c r="C2" s="2057" t="s">
        <v>639</v>
      </c>
      <c r="D2" s="2056" t="s">
        <v>640</v>
      </c>
      <c r="E2" s="2060">
        <f>RIGHT(I2,LEN(I2)-SEARCH("#",SUBSTITUTE(I2,".","#",LEN(I2)-LEN(SUBSTITUTE(I2,".","")))))</f>
      </c>
      <c r="F2" s="2062">
        <f>J2</f>
        <v>0</v>
      </c>
      <c r="G2" s="1640"/>
      <c r="H2" s="2063"/>
      <c r="I2" s="2053"/>
      <c r="J2" s="544"/>
      <c r="K2" s="2023" t="s">
        <v>579</v>
      </c>
      <c r="L2" s="755"/>
      <c r="M2" s="755"/>
      <c r="N2" s="547"/>
      <c r="O2" s="1529" t="s">
        <v>580</v>
      </c>
      <c r="P2" s="547"/>
      <c r="Q2" s="1640"/>
      <c r="R2" s="1640"/>
      <c r="W2" s="1640"/>
      <c r="Z2" s="548"/>
      <c r="AF2" s="1636"/>
      <c r="AG2" s="1636"/>
      <c r="AH2" s="1636"/>
      <c r="AI2" s="1636"/>
      <c r="AJ2" s="1636"/>
      <c r="AK2" s="1370">
        <v>0</v>
      </c>
    </row>
    <row customHeight="1" ht="11.25" hidden="1">
      <c r="E3" s="2055" t="s">
        <v>641</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25">
      <c r="AK5" s="1635">
        <v>11</v>
      </c>
    </row>
    <row customHeight="1" ht="57.75">
      <c r="I6" s="2311" t="s">
        <v>642</v>
      </c>
      <c r="J6" s="2311"/>
      <c r="K6" s="2311"/>
      <c r="L6" s="2311"/>
      <c r="M6" s="2311"/>
      <c r="O6" s="560"/>
      <c r="AK6" s="1635">
        <v>55</v>
      </c>
    </row>
    <row customHeight="1" ht="25.5">
      <c r="I7" s="2253" t="str">
        <f>IF(org=0,"Не определено",org)</f>
        <v>ООО "Концессионная Коммунальная Компания"</v>
      </c>
      <c r="J7" s="2253"/>
      <c r="K7" s="2253"/>
      <c r="L7" s="2253"/>
      <c r="M7" s="2253"/>
      <c r="AK7" s="1635">
        <v>24</v>
      </c>
    </row>
    <row customHeight="1" ht="11.25">
      <c r="I8" s="1139"/>
      <c r="J8" s="1139"/>
      <c r="K8" s="1139"/>
      <c r="L8" s="1139"/>
      <c r="M8" s="1139"/>
      <c r="AK8" s="1635">
        <v>11</v>
      </c>
    </row>
    <row s="1646" customFormat="1" customHeight="1" ht="30" hidden="1">
      <c r="A9" s="1171"/>
      <c r="B9" s="1171"/>
      <c r="C9" s="1171"/>
      <c r="E9" s="1171"/>
      <c r="H9" s="1646"/>
      <c r="L9" s="893"/>
      <c r="M9" s="893" t="s">
        <v>126</v>
      </c>
      <c r="AK9" s="1640">
        <v>1</v>
      </c>
    </row>
    <row customHeight="1" ht="11.25">
      <c r="E10" s="2054" t="s">
        <v>643</v>
      </c>
      <c r="I10" s="715"/>
      <c r="J10" s="2371" t="s">
        <v>115</v>
      </c>
      <c r="K10" s="2372"/>
      <c r="L10" s="2033" t="str">
        <f>IF(L9="","",INDEX(DIFFERENTIATION_UNMERGE_VD,MATCH(L9,DIFFERENTIATION_ID_DIFF,0)))</f>
        <v/>
      </c>
      <c r="M10" s="2033">
        <f>IF(M9="","",INDEX(DIFFERENTIATION_UNMERGE_VD,MATCH(M9,DIFFERENTIATION_ID_DIFF,0)))</f>
        <v>0</v>
      </c>
      <c r="O10" s="2131" t="s">
        <v>325</v>
      </c>
      <c r="AK10" s="1635">
        <v>11</v>
      </c>
    </row>
    <row customHeight="1" ht="11.25">
      <c r="E11" s="2054" t="s">
        <v>644</v>
      </c>
      <c r="I11" s="715"/>
      <c r="J11" s="2371" t="s">
        <v>587</v>
      </c>
      <c r="K11" s="2372"/>
      <c r="L11" s="2033" t="str">
        <f>IF(L9="","",INDEX(DIFFERENTIATION_UNMERGE_AREA,MATCH(L9,DIFFERENTIATION_ID_DIFF,0)))</f>
        <v/>
      </c>
      <c r="M11" s="2033" t="str">
        <f>IF(M9="","",INDEX(DIFFERENTIATION_UNMERGE_AREA,MATCH(M9,DIFFERENTIATION_ID_DIFF,0)))</f>
        <v/>
      </c>
      <c r="O11" s="2131"/>
      <c r="AK11" s="1635">
        <v>11</v>
      </c>
    </row>
    <row customHeight="1" ht="11.25">
      <c r="E12" s="2054" t="s">
        <v>645</v>
      </c>
      <c r="I12" s="1666"/>
      <c r="J12" s="2371" t="s">
        <v>588</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25">
      <c r="E13" s="2054" t="s">
        <v>646</v>
      </c>
      <c r="F13" s="2054" t="s">
        <v>647</v>
      </c>
      <c r="I13" s="2373" t="s">
        <v>324</v>
      </c>
      <c r="J13" s="2374"/>
      <c r="K13" s="2374"/>
      <c r="L13" s="2031"/>
      <c r="M13" s="2071"/>
      <c r="O13" s="2131"/>
      <c r="AK13" s="1635">
        <v>11</v>
      </c>
    </row>
    <row customHeight="1" ht="24">
      <c r="I14" s="2024" t="s">
        <v>88</v>
      </c>
      <c r="J14" s="2024" t="s">
        <v>326</v>
      </c>
      <c r="K14" s="2024" t="s">
        <v>589</v>
      </c>
      <c r="L14" s="2064" t="s">
        <v>327</v>
      </c>
      <c r="M14" s="2065" t="s">
        <v>327</v>
      </c>
      <c r="O14" s="2131"/>
      <c r="AK14" s="1635">
        <v>23</v>
      </c>
    </row>
    <row customHeight="1" ht="24">
      <c r="A15" s="2058"/>
      <c r="B15" s="2057" t="s">
        <v>648</v>
      </c>
      <c r="C15" s="2057" t="s">
        <v>649</v>
      </c>
      <c r="D15" s="2056" t="s">
        <v>650</v>
      </c>
      <c r="E15" s="2060" t="s">
        <v>651</v>
      </c>
      <c r="F15" s="2060" t="s">
        <v>651</v>
      </c>
      <c r="G15" s="1640" t="s">
        <v>611</v>
      </c>
      <c r="H15" s="2025"/>
      <c r="I15" s="1634">
        <v>1</v>
      </c>
      <c r="J15" s="2026" t="s">
        <v>652</v>
      </c>
      <c r="K15" s="2024" t="s">
        <v>330</v>
      </c>
      <c r="L15" s="666"/>
      <c r="M15" s="822"/>
      <c r="N15" s="547" t="s">
        <v>653</v>
      </c>
      <c r="O15" s="1529" t="s">
        <v>654</v>
      </c>
      <c r="P15" s="547" t="s">
        <v>653</v>
      </c>
      <c r="AK15" s="1635">
        <v>23</v>
      </c>
    </row>
    <row customHeight="1" ht="36">
      <c r="A16" s="2058"/>
      <c r="B16" s="2057" t="s">
        <v>655</v>
      </c>
      <c r="C16" s="2057" t="s">
        <v>656</v>
      </c>
      <c r="D16" s="2056" t="s">
        <v>640</v>
      </c>
      <c r="E16" s="2060" t="s">
        <v>651</v>
      </c>
      <c r="F16" s="2060" t="s">
        <v>651</v>
      </c>
      <c r="H16" s="2025"/>
      <c r="I16" s="1633">
        <v>2</v>
      </c>
      <c r="J16" s="2067" t="s">
        <v>657</v>
      </c>
      <c r="K16" s="2066" t="s">
        <v>579</v>
      </c>
      <c r="L16" s="2072"/>
      <c r="M16" s="1680"/>
      <c r="N16" s="547" t="s">
        <v>653</v>
      </c>
      <c r="O16" s="1529" t="s">
        <v>658</v>
      </c>
      <c r="P16" s="547" t="s">
        <v>653</v>
      </c>
      <c r="AK16" s="1635">
        <v>34</v>
      </c>
    </row>
    <row s="1646" customFormat="1" customHeight="1" ht="17.25" hidden="1">
      <c r="A17" s="1171"/>
      <c r="B17" s="1171"/>
      <c r="C17" s="1171"/>
      <c r="D17" s="1171"/>
      <c r="E17" s="1171"/>
      <c r="H17" s="1328"/>
      <c r="I17" s="1017" t="s">
        <v>659</v>
      </c>
      <c r="J17" s="995"/>
      <c r="K17" s="1017"/>
      <c r="L17" s="996"/>
      <c r="M17" s="996"/>
      <c r="O17" s="1389"/>
      <c r="AK17" s="1640">
        <v>1</v>
      </c>
    </row>
    <row s="1370" customFormat="1" customHeight="1" ht="24">
      <c r="A18" s="991"/>
      <c r="B18" s="991"/>
      <c r="C18" s="991"/>
      <c r="D18" s="991"/>
      <c r="E18" s="991"/>
      <c r="G18" s="1640"/>
      <c r="H18" s="1637"/>
      <c r="I18" s="574"/>
      <c r="J18" s="575" t="s">
        <v>609</v>
      </c>
      <c r="K18" s="576"/>
      <c r="L18" s="2074"/>
      <c r="M18" s="577"/>
      <c r="N18" s="547"/>
      <c r="O18" s="1529" t="s">
        <v>610</v>
      </c>
      <c r="P18" s="547"/>
      <c r="Q18" s="1640"/>
      <c r="R18" s="1640"/>
      <c r="W18" s="1640"/>
      <c r="Z18" s="548"/>
      <c r="AF18" s="1636"/>
      <c r="AG18" s="1636"/>
      <c r="AH18" s="1636"/>
      <c r="AI18" s="1636"/>
      <c r="AJ18" s="1636"/>
      <c r="AK18" s="1370">
        <v>23</v>
      </c>
    </row>
    <row customHeight="1" ht="20.25">
      <c r="A19" s="2058"/>
      <c r="B19" s="2057" t="s">
        <v>660</v>
      </c>
      <c r="C19" s="2057" t="s">
        <v>661</v>
      </c>
      <c r="D19" s="2056" t="s">
        <v>640</v>
      </c>
      <c r="E19" s="2060" t="s">
        <v>651</v>
      </c>
      <c r="F19" s="2060" t="s">
        <v>651</v>
      </c>
      <c r="H19" s="2025"/>
      <c r="I19" s="1668">
        <v>3</v>
      </c>
      <c r="J19" s="2026" t="s">
        <v>661</v>
      </c>
      <c r="K19" s="2022" t="s">
        <v>579</v>
      </c>
      <c r="L19" s="731"/>
      <c r="M19" s="561"/>
      <c r="N19" s="547"/>
      <c r="O19" s="1529" t="s">
        <v>662</v>
      </c>
      <c r="P19" s="547"/>
      <c r="AK19" s="1635">
        <v>19</v>
      </c>
    </row>
    <row customHeight="1" ht="78">
      <c r="A20" s="2058"/>
      <c r="B20" s="2057" t="s">
        <v>663</v>
      </c>
      <c r="C20" s="2057" t="s">
        <v>664</v>
      </c>
      <c r="D20" s="2056" t="s">
        <v>640</v>
      </c>
      <c r="E20" s="2060" t="s">
        <v>651</v>
      </c>
      <c r="F20" s="2060" t="s">
        <v>651</v>
      </c>
      <c r="H20" s="2025"/>
      <c r="I20" s="1668">
        <v>4</v>
      </c>
      <c r="J20" s="2026" t="s">
        <v>665</v>
      </c>
      <c r="K20" s="2022" t="s">
        <v>606</v>
      </c>
      <c r="L20" s="731"/>
      <c r="M20" s="561"/>
      <c r="N20" s="547"/>
      <c r="O20" s="1529"/>
      <c r="P20" s="547"/>
      <c r="AK20" s="1635">
        <v>74</v>
      </c>
    </row>
    <row customHeight="1" ht="36">
      <c r="A21" s="2058"/>
      <c r="B21" s="2057" t="s">
        <v>666</v>
      </c>
      <c r="C21" s="2057" t="s">
        <v>667</v>
      </c>
      <c r="D21" s="2056" t="s">
        <v>640</v>
      </c>
      <c r="E21" s="2060" t="s">
        <v>651</v>
      </c>
      <c r="F21" s="2060" t="s">
        <v>651</v>
      </c>
      <c r="H21" s="2025"/>
      <c r="I21" s="1668">
        <v>5</v>
      </c>
      <c r="J21" s="2026" t="s">
        <v>668</v>
      </c>
      <c r="K21" s="2022" t="s">
        <v>606</v>
      </c>
      <c r="L21" s="731"/>
      <c r="M21" s="561"/>
      <c r="N21" s="547"/>
      <c r="O21" s="1529" t="s">
        <v>662</v>
      </c>
      <c r="P21" s="547"/>
      <c r="AK21" s="1635">
        <v>34</v>
      </c>
    </row>
    <row customHeight="1" ht="48">
      <c r="A22" s="2058"/>
      <c r="B22" s="2057" t="s">
        <v>669</v>
      </c>
      <c r="C22" s="2057" t="s">
        <v>670</v>
      </c>
      <c r="D22" s="2056" t="s">
        <v>640</v>
      </c>
      <c r="E22" s="2060" t="s">
        <v>651</v>
      </c>
      <c r="F22" s="2060" t="s">
        <v>651</v>
      </c>
      <c r="H22" s="2025"/>
      <c r="I22" s="1668">
        <v>6</v>
      </c>
      <c r="J22" s="2026" t="s">
        <v>671</v>
      </c>
      <c r="K22" s="2022" t="s">
        <v>606</v>
      </c>
      <c r="L22" s="731"/>
      <c r="M22" s="561"/>
      <c r="N22" s="547"/>
      <c r="O22" s="1529" t="s">
        <v>672</v>
      </c>
      <c r="P22" s="547"/>
      <c r="AK22" s="1635">
        <v>46</v>
      </c>
    </row>
    <row customHeight="1" ht="20.25">
      <c r="A23" s="2058"/>
      <c r="B23" s="2057" t="s">
        <v>673</v>
      </c>
      <c r="C23" s="2057" t="s">
        <v>674</v>
      </c>
      <c r="D23" s="2056" t="s">
        <v>640</v>
      </c>
      <c r="E23" s="2060" t="s">
        <v>651</v>
      </c>
      <c r="F23" s="2060" t="s">
        <v>651</v>
      </c>
      <c r="H23" s="2025"/>
      <c r="I23" s="1668" t="s">
        <v>675</v>
      </c>
      <c r="J23" s="1528" t="s">
        <v>676</v>
      </c>
      <c r="K23" s="2022" t="s">
        <v>606</v>
      </c>
      <c r="L23" s="731"/>
      <c r="M23" s="561"/>
      <c r="N23" s="547"/>
      <c r="O23" s="1529" t="s">
        <v>662</v>
      </c>
      <c r="P23" s="547"/>
      <c r="AK23" s="1635">
        <v>19</v>
      </c>
    </row>
    <row customHeight="1" ht="20.25">
      <c r="A24" s="2058"/>
      <c r="B24" s="2057" t="s">
        <v>677</v>
      </c>
      <c r="C24" s="2057" t="s">
        <v>678</v>
      </c>
      <c r="D24" s="2056" t="s">
        <v>640</v>
      </c>
      <c r="E24" s="2060" t="s">
        <v>651</v>
      </c>
      <c r="F24" s="2060" t="s">
        <v>651</v>
      </c>
      <c r="H24" s="2025"/>
      <c r="I24" s="1668" t="s">
        <v>679</v>
      </c>
      <c r="J24" s="1528" t="s">
        <v>680</v>
      </c>
      <c r="K24" s="2022" t="s">
        <v>606</v>
      </c>
      <c r="L24" s="731"/>
      <c r="M24" s="561"/>
      <c r="N24" s="547"/>
      <c r="O24" s="1529"/>
      <c r="P24" s="547"/>
      <c r="AK24" s="1635">
        <v>19</v>
      </c>
    </row>
    <row customHeight="1" ht="24">
      <c r="A25" s="2058"/>
      <c r="B25" s="2057" t="s">
        <v>681</v>
      </c>
      <c r="C25" s="2057" t="s">
        <v>682</v>
      </c>
      <c r="D25" s="2056" t="s">
        <v>640</v>
      </c>
      <c r="E25" s="2060" t="s">
        <v>651</v>
      </c>
      <c r="F25" s="2060" t="s">
        <v>651</v>
      </c>
      <c r="H25" s="2025"/>
      <c r="I25" s="1668" t="s">
        <v>683</v>
      </c>
      <c r="J25" s="1528" t="s">
        <v>684</v>
      </c>
      <c r="K25" s="2022" t="s">
        <v>606</v>
      </c>
      <c r="L25" s="731"/>
      <c r="M25" s="561"/>
      <c r="N25" s="547"/>
      <c r="O25" s="1529"/>
      <c r="P25" s="547"/>
      <c r="AK25" s="1635">
        <v>23</v>
      </c>
    </row>
    <row customHeight="1" ht="24">
      <c r="A26" s="2058"/>
      <c r="B26" s="2057" t="s">
        <v>685</v>
      </c>
      <c r="C26" s="2057" t="s">
        <v>686</v>
      </c>
      <c r="D26" s="2056" t="s">
        <v>640</v>
      </c>
      <c r="E26" s="2060" t="s">
        <v>651</v>
      </c>
      <c r="F26" s="2060" t="s">
        <v>651</v>
      </c>
      <c r="H26" s="2025"/>
      <c r="I26" s="1668">
        <v>7</v>
      </c>
      <c r="J26" s="2026" t="s">
        <v>686</v>
      </c>
      <c r="K26" s="2022" t="s">
        <v>687</v>
      </c>
      <c r="L26" s="731"/>
      <c r="M26" s="561"/>
      <c r="N26" s="547"/>
      <c r="O26" s="1529"/>
      <c r="P26" s="547"/>
      <c r="AK26" s="1635">
        <v>23</v>
      </c>
    </row>
    <row customHeight="1" ht="24">
      <c r="A27" s="2058"/>
      <c r="B27" s="2057" t="s">
        <v>688</v>
      </c>
      <c r="C27" s="2057" t="s">
        <v>689</v>
      </c>
      <c r="D27" s="2056" t="s">
        <v>640</v>
      </c>
      <c r="E27" s="2060" t="s">
        <v>651</v>
      </c>
      <c r="F27" s="2060" t="s">
        <v>651</v>
      </c>
      <c r="H27" s="2025"/>
      <c r="I27" s="1668">
        <v>8</v>
      </c>
      <c r="J27" s="2026" t="s">
        <v>689</v>
      </c>
      <c r="K27" s="2022" t="s">
        <v>612</v>
      </c>
      <c r="L27" s="731"/>
      <c r="M27" s="561"/>
      <c r="N27" s="547"/>
      <c r="O27" s="1529"/>
      <c r="P27" s="547"/>
      <c r="AK27" s="1635">
        <v>23</v>
      </c>
    </row>
    <row customHeight="1" ht="36">
      <c r="A28" s="2058"/>
      <c r="B28" s="2057" t="s">
        <v>690</v>
      </c>
      <c r="C28" s="2057" t="s">
        <v>691</v>
      </c>
      <c r="D28" s="2056" t="s">
        <v>640</v>
      </c>
      <c r="E28" s="2060" t="s">
        <v>651</v>
      </c>
      <c r="F28" s="2060" t="s">
        <v>651</v>
      </c>
      <c r="H28" s="2025"/>
      <c r="I28" s="1679">
        <v>9</v>
      </c>
      <c r="J28" s="2026" t="s">
        <v>692</v>
      </c>
      <c r="K28" s="2022" t="s">
        <v>583</v>
      </c>
      <c r="L28" s="731"/>
      <c r="M28" s="561"/>
      <c r="N28" s="547"/>
      <c r="O28" s="1529"/>
      <c r="P28" s="547"/>
      <c r="AK28" s="1635">
        <v>34</v>
      </c>
    </row>
    <row customHeight="1" ht="36">
      <c r="A29" s="2058"/>
      <c r="B29" s="2057" t="s">
        <v>693</v>
      </c>
      <c r="C29" s="2057" t="s">
        <v>694</v>
      </c>
      <c r="D29" s="2056" t="s">
        <v>640</v>
      </c>
      <c r="E29" s="2060" t="s">
        <v>651</v>
      </c>
      <c r="F29" s="2060" t="s">
        <v>651</v>
      </c>
      <c r="H29" s="2025"/>
      <c r="I29" s="1679">
        <v>10</v>
      </c>
      <c r="J29" s="2026" t="s">
        <v>695</v>
      </c>
      <c r="K29" s="2022" t="s">
        <v>583</v>
      </c>
      <c r="L29" s="731"/>
      <c r="M29" s="561"/>
      <c r="N29" s="547"/>
      <c r="O29" s="1529"/>
      <c r="P29" s="547"/>
      <c r="AK29" s="1635">
        <v>34</v>
      </c>
    </row>
    <row customHeight="1" ht="24">
      <c r="A30" s="2058"/>
      <c r="B30" s="2057" t="s">
        <v>696</v>
      </c>
      <c r="C30" s="2057" t="s">
        <v>697</v>
      </c>
      <c r="D30" s="2056" t="s">
        <v>640</v>
      </c>
      <c r="E30" s="2060" t="s">
        <v>651</v>
      </c>
      <c r="F30" s="2060" t="s">
        <v>651</v>
      </c>
      <c r="H30" s="2025"/>
      <c r="I30" s="1679">
        <v>11</v>
      </c>
      <c r="J30" s="2026" t="s">
        <v>697</v>
      </c>
      <c r="K30" s="2022" t="s">
        <v>613</v>
      </c>
      <c r="L30" s="2073"/>
      <c r="M30" s="1625"/>
      <c r="N30" s="547"/>
      <c r="O30" s="1529"/>
      <c r="P30" s="547"/>
      <c r="AK30" s="1635">
        <v>23</v>
      </c>
    </row>
    <row customHeight="1" ht="24">
      <c r="A31" s="2058"/>
      <c r="B31" s="2057" t="s">
        <v>698</v>
      </c>
      <c r="C31" s="2057" t="s">
        <v>699</v>
      </c>
      <c r="D31" s="2056" t="s">
        <v>640</v>
      </c>
      <c r="E31" s="2060" t="s">
        <v>651</v>
      </c>
      <c r="F31" s="2060" t="s">
        <v>651</v>
      </c>
      <c r="H31" s="2025"/>
      <c r="I31" s="1679">
        <v>12</v>
      </c>
      <c r="J31" s="2026" t="s">
        <v>699</v>
      </c>
      <c r="K31" s="2022" t="s">
        <v>613</v>
      </c>
      <c r="L31" s="2073"/>
      <c r="M31" s="1625"/>
      <c r="N31" s="547"/>
      <c r="O31" s="1529"/>
      <c r="P31" s="547"/>
      <c r="AK31" s="1635">
        <v>23</v>
      </c>
    </row>
    <row customHeight="1" ht="48">
      <c r="A32" s="2058"/>
      <c r="B32" s="2057" t="s">
        <v>700</v>
      </c>
      <c r="C32" s="2057" t="s">
        <v>701</v>
      </c>
      <c r="D32" s="2056" t="s">
        <v>640</v>
      </c>
      <c r="E32" s="2060" t="s">
        <v>651</v>
      </c>
      <c r="F32" s="2060" t="s">
        <v>651</v>
      </c>
      <c r="H32" s="2025"/>
      <c r="I32" s="1679">
        <v>13</v>
      </c>
      <c r="J32" s="2026" t="s">
        <v>702</v>
      </c>
      <c r="K32" s="2022" t="s">
        <v>623</v>
      </c>
      <c r="L32" s="731"/>
      <c r="M32" s="561"/>
      <c r="N32" s="547"/>
      <c r="O32" s="1529" t="s">
        <v>662</v>
      </c>
      <c r="P32" s="547"/>
      <c r="AK32" s="1635">
        <v>46</v>
      </c>
    </row>
    <row s="1370" customFormat="1" customHeight="1" ht="48">
      <c r="A33" s="2058"/>
      <c r="B33" s="2057" t="s">
        <v>703</v>
      </c>
      <c r="C33" s="2057" t="s">
        <v>704</v>
      </c>
      <c r="D33" s="2056" t="s">
        <v>640</v>
      </c>
      <c r="E33" s="2060" t="s">
        <v>651</v>
      </c>
      <c r="F33" s="2060" t="s">
        <v>651</v>
      </c>
      <c r="G33" s="1640"/>
      <c r="H33" s="2025"/>
      <c r="I33" s="1679">
        <v>14</v>
      </c>
      <c r="J33" s="2038" t="s">
        <v>705</v>
      </c>
      <c r="K33" s="2027" t="s">
        <v>706</v>
      </c>
      <c r="L33" s="731"/>
      <c r="M33" s="561"/>
      <c r="N33" s="547"/>
      <c r="O33" s="1529" t="s">
        <v>662</v>
      </c>
      <c r="P33" s="547"/>
      <c r="Q33" s="1640"/>
      <c r="R33" s="1640"/>
      <c r="W33" s="1640"/>
      <c r="Z33" s="548"/>
      <c r="AF33" s="1636"/>
      <c r="AG33" s="1636"/>
      <c r="AH33" s="1636"/>
      <c r="AI33" s="1636"/>
      <c r="AJ33" s="1636"/>
      <c r="AK33" s="1370">
        <v>46</v>
      </c>
    </row>
    <row customHeight="1" ht="108">
      <c r="A34" s="2058"/>
      <c r="B34" s="2057" t="s">
        <v>707</v>
      </c>
      <c r="C34" s="2057" t="s">
        <v>708</v>
      </c>
      <c r="D34" s="2056" t="s">
        <v>650</v>
      </c>
      <c r="E34" s="2060" t="s">
        <v>651</v>
      </c>
      <c r="F34" s="2060" t="s">
        <v>651</v>
      </c>
      <c r="G34" s="1640" t="s">
        <v>611</v>
      </c>
      <c r="H34" s="2025"/>
      <c r="I34" s="2036">
        <v>15</v>
      </c>
      <c r="J34" s="2037" t="s">
        <v>709</v>
      </c>
      <c r="K34" s="2022" t="s">
        <v>330</v>
      </c>
      <c r="L34" s="389"/>
      <c r="M34" s="1168"/>
      <c r="N34" s="547"/>
      <c r="O34" s="1529" t="s">
        <v>654</v>
      </c>
      <c r="P34" s="547"/>
      <c r="AK34" s="1635">
        <v>103</v>
      </c>
    </row>
    <row s="1645" customFormat="1" customHeight="1" ht="11.25">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25">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25">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25">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25">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25">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25">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25">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25">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25">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25">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25">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25">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25">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25">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25">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25">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25">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25">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25">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25">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25">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25">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25">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25">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25">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25">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25">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25">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25">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25">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25">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25">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25">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25">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25">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25">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25">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25">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25">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25">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25">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25">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25">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25">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25">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25">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25">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25">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25">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25">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25">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25">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25">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25">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25">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25">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25">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25">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25">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25">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25">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25">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25">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25">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25">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25">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25">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25">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25">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25">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25">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25">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25">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25">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25">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25">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25">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25">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25">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25">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25">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25">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25">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25">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25">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25">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25">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25">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25">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25">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25">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25">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25">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25">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25">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25">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25">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25">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25">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25">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25">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25">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25">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25">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25">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25">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25">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25">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25">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25">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25">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25">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25">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25">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25">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25">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25">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25">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25">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25">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25">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25">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25">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25">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25">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25">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25">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25">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25">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25">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25">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25">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25">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25">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25">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25">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25">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25">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25">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25">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25">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25">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25">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25">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25">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25">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25">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25">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25">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25">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25">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25">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25">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25">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25">
      <c r="AK190" s="1635">
        <v>11</v>
      </c>
    </row>
    <row customHeight="1" ht="11.25">
      <c r="AK191" s="1635">
        <v>11</v>
      </c>
    </row>
    <row customHeight="1" ht="11.25">
      <c r="AK192" s="1635">
        <v>11</v>
      </c>
    </row>
    <row customHeight="1" ht="11.25">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25">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25">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25">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25">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25">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25">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25">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25">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25">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25">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82</v>
      </c>
      <c r="B204" s="991" t="s">
        <v>158</v>
      </c>
      <c r="C204" s="991" t="s">
        <v>158</v>
      </c>
      <c r="D204" s="991" t="s">
        <v>158</v>
      </c>
      <c r="E204" s="991" t="s">
        <v>158</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0BE4D-2229-C567-1D15-0.A6AA5C1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710</v>
      </c>
      <c r="C2" s="2057" t="s">
        <v>711</v>
      </c>
      <c r="D2" s="2056" t="s">
        <v>650</v>
      </c>
      <c r="E2" s="2062">
        <f>I2-3</f>
        <v>-3</v>
      </c>
      <c r="F2" s="2062">
        <f>J2</f>
        <v>0</v>
      </c>
      <c r="H2" s="1734" t="s">
        <v>104</v>
      </c>
      <c r="I2" s="2028"/>
      <c r="J2" s="1686"/>
      <c r="K2" s="2022" t="s">
        <v>330</v>
      </c>
      <c r="L2" s="1168"/>
      <c r="M2" s="301"/>
      <c r="N2" s="1628"/>
      <c r="P2" s="1635"/>
      <c r="W2" s="1635">
        <v>0</v>
      </c>
    </row>
    <row customHeight="1" ht="14.25" hidden="1">
      <c r="W3" s="1635">
        <v>0</v>
      </c>
    </row>
    <row customHeight="1" ht="6">
      <c r="H4" s="380"/>
      <c r="I4" s="461"/>
      <c r="J4" s="461"/>
      <c r="K4" s="461"/>
      <c r="L4" s="89"/>
      <c r="M4" s="89"/>
      <c r="W4" s="1635">
        <v>6</v>
      </c>
    </row>
    <row customHeight="1" ht="50.25">
      <c r="H5" s="380"/>
      <c r="I5" s="2252" t="s">
        <v>712</v>
      </c>
      <c r="J5" s="2252"/>
      <c r="K5" s="2252"/>
      <c r="L5" s="2252"/>
      <c r="M5" s="270"/>
      <c r="W5" s="1635">
        <v>48</v>
      </c>
    </row>
    <row customHeight="1" ht="18">
      <c r="H6" s="380"/>
      <c r="I6" s="2253" t="str">
        <f>IF(org=0,"Не определено",org)</f>
        <v>ООО "Концессионная Коммунальная Компания"</v>
      </c>
      <c r="J6" s="2253"/>
      <c r="K6" s="2253"/>
      <c r="L6" s="2253"/>
      <c r="M6" s="270"/>
      <c r="W6" s="1635">
        <v>17</v>
      </c>
    </row>
    <row customHeight="1" ht="15">
      <c r="H7" s="380"/>
      <c r="I7" s="461"/>
      <c r="J7" s="467"/>
      <c r="K7" s="467"/>
      <c r="L7" s="756"/>
      <c r="M7" s="197"/>
      <c r="W7" s="1635">
        <v>14</v>
      </c>
    </row>
    <row customHeight="1" ht="15">
      <c r="H8" s="380"/>
      <c r="I8" s="2390" t="s">
        <v>324</v>
      </c>
      <c r="J8" s="2391"/>
      <c r="K8" s="2391"/>
      <c r="L8" s="2392"/>
      <c r="M8" s="2393" t="s">
        <v>325</v>
      </c>
      <c r="W8" s="1635">
        <v>14</v>
      </c>
    </row>
    <row customHeight="1" ht="36">
      <c r="E9" s="2055" t="s">
        <v>641</v>
      </c>
      <c r="F9" s="2055" t="s">
        <v>647</v>
      </c>
      <c r="H9" s="380"/>
      <c r="I9" s="2029" t="s">
        <v>88</v>
      </c>
      <c r="J9" s="2030" t="s">
        <v>326</v>
      </c>
      <c r="K9" s="2068" t="s">
        <v>589</v>
      </c>
      <c r="L9" s="2069" t="s">
        <v>327</v>
      </c>
      <c r="M9" s="2393"/>
      <c r="W9" s="1635">
        <v>34</v>
      </c>
    </row>
    <row customHeight="1" ht="36">
      <c r="B10" s="2057" t="s">
        <v>713</v>
      </c>
      <c r="C10" s="2057" t="s">
        <v>714</v>
      </c>
      <c r="D10" s="2056" t="s">
        <v>650</v>
      </c>
      <c r="E10" s="2060" t="s">
        <v>651</v>
      </c>
      <c r="F10" s="2060" t="s">
        <v>651</v>
      </c>
      <c r="H10" s="380"/>
      <c r="I10" s="2028" t="s">
        <v>119</v>
      </c>
      <c r="J10" s="1890" t="s">
        <v>715</v>
      </c>
      <c r="K10" s="2022" t="s">
        <v>330</v>
      </c>
      <c r="L10" s="822"/>
      <c r="M10" s="301" t="s">
        <v>716</v>
      </c>
      <c r="W10" s="1635">
        <v>34</v>
      </c>
    </row>
    <row customHeight="1" ht="50.25">
      <c r="B11" s="2057" t="s">
        <v>717</v>
      </c>
      <c r="C11" s="2057" t="s">
        <v>718</v>
      </c>
      <c r="D11" s="2056" t="s">
        <v>650</v>
      </c>
      <c r="E11" s="2060" t="s">
        <v>651</v>
      </c>
      <c r="F11" s="2060" t="s">
        <v>651</v>
      </c>
      <c r="H11" s="380"/>
      <c r="I11" s="2028" t="s">
        <v>103</v>
      </c>
      <c r="J11" s="1890" t="s">
        <v>719</v>
      </c>
      <c r="K11" s="2022" t="s">
        <v>330</v>
      </c>
      <c r="L11" s="822"/>
      <c r="M11" s="301" t="s">
        <v>716</v>
      </c>
      <c r="W11" s="1635">
        <v>48</v>
      </c>
    </row>
    <row customHeight="1" ht="48">
      <c r="B12" s="2057" t="s">
        <v>720</v>
      </c>
      <c r="C12" s="2057" t="s">
        <v>721</v>
      </c>
      <c r="D12" s="2056" t="s">
        <v>650</v>
      </c>
      <c r="E12" s="2060" t="s">
        <v>651</v>
      </c>
      <c r="F12" s="2060" t="s">
        <v>651</v>
      </c>
      <c r="H12" s="1692"/>
      <c r="I12" s="2028" t="s">
        <v>90</v>
      </c>
      <c r="J12" s="2035" t="s">
        <v>722</v>
      </c>
      <c r="K12" s="2022" t="s">
        <v>330</v>
      </c>
      <c r="L12" s="822"/>
      <c r="M12" s="301" t="s">
        <v>723</v>
      </c>
      <c r="N12" s="1628"/>
      <c r="P12" s="1635"/>
      <c r="W12" s="1635">
        <v>46</v>
      </c>
    </row>
    <row customHeight="1" ht="15">
      <c r="E13" s="347"/>
      <c r="H13" s="380"/>
      <c r="I13" s="351"/>
      <c r="J13" s="655" t="s">
        <v>724</v>
      </c>
      <c r="K13" s="575"/>
      <c r="L13" s="218"/>
      <c r="M13" s="301"/>
      <c r="W13" s="1635">
        <v>14</v>
      </c>
    </row>
    <row customHeight="1" ht="15">
      <c r="E14" s="347"/>
      <c r="H14" s="380"/>
      <c r="I14" s="1061"/>
      <c r="J14" s="1681"/>
      <c r="K14" s="1682"/>
      <c r="L14" s="1683"/>
      <c r="M14" s="2032"/>
      <c r="W14" s="1635">
        <v>14</v>
      </c>
    </row>
    <row customHeight="1" ht="15">
      <c r="I15" s="1685"/>
      <c r="J15" s="2389"/>
      <c r="K15" s="2389"/>
      <c r="L15" s="2389"/>
      <c r="M15" s="2389"/>
      <c r="W15" s="1635">
        <v>14</v>
      </c>
    </row>
    <row customHeight="1" ht="21" hidden="1">
      <c r="A16" s="2034" t="s">
        <v>82</v>
      </c>
      <c r="B16" s="1635">
        <v>9</v>
      </c>
      <c r="C16" s="1635">
        <v>9</v>
      </c>
      <c r="D16" s="1635">
        <v>9</v>
      </c>
      <c r="E16" s="2034" t="s">
        <v>157</v>
      </c>
      <c r="F16" s="2059" t="s">
        <v>157</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92ADC-DC63-338C-3D8E-0.EB50830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575</v>
      </c>
      <c r="H2" s="545"/>
      <c r="I2" s="545"/>
      <c r="J2" s="546" t="s">
        <v>725</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25">
      <c r="AF5" s="1635">
        <v>11</v>
      </c>
    </row>
    <row customHeight="1" ht="31.5">
      <c r="E6" s="2311" t="s">
        <v>726</v>
      </c>
      <c r="F6" s="2311"/>
      <c r="G6" s="2311"/>
      <c r="H6" s="2311"/>
      <c r="I6" s="2311"/>
      <c r="J6" s="560"/>
      <c r="AF6" s="1635">
        <v>30</v>
      </c>
    </row>
    <row customHeight="1" ht="11.25">
      <c r="E7" s="2253" t="str">
        <f>IF(org=0,"Не определено",org)</f>
        <v>ООО "Концессионная Коммунальная Компания"</v>
      </c>
      <c r="F7" s="2253"/>
      <c r="G7" s="2253"/>
      <c r="H7" s="2253"/>
      <c r="I7" s="2253"/>
      <c r="AF7" s="1635">
        <v>11</v>
      </c>
    </row>
    <row customHeight="1" ht="11.25">
      <c r="E8" s="1139"/>
      <c r="F8" s="1139"/>
      <c r="G8" s="1139"/>
      <c r="H8" s="1139"/>
      <c r="I8" s="1139"/>
      <c r="AF8" s="1635">
        <v>11</v>
      </c>
    </row>
    <row s="1646" customFormat="1" customHeight="1" ht="4.5">
      <c r="A9" s="1171"/>
      <c r="D9" s="1646"/>
      <c r="H9" s="893"/>
      <c r="I9" s="893" t="s">
        <v>126</v>
      </c>
      <c r="AF9" s="1640">
        <v>4</v>
      </c>
    </row>
    <row customHeight="1" ht="11.25">
      <c r="E10" s="715"/>
      <c r="F10" s="2371" t="s">
        <v>115</v>
      </c>
      <c r="G10" s="2372"/>
      <c r="H10" s="1556" t="str">
        <f>IF(H9="","",INDEX(DIFFERENTIATION_UNMERGE_VD,MATCH(H9,DIFFERENTIATION_ID_DIFF,0)))</f>
        <v/>
      </c>
      <c r="I10" s="1556">
        <f>IF(I9="","",INDEX(DIFFERENTIATION_UNMERGE_VD,MATCH(I9,DIFFERENTIATION_ID_DIFF,0)))</f>
        <v>0</v>
      </c>
      <c r="J10" s="2131"/>
      <c r="AF10" s="1635">
        <v>11</v>
      </c>
    </row>
    <row customHeight="1" ht="11.25">
      <c r="E11" s="715"/>
      <c r="F11" s="2371" t="s">
        <v>587</v>
      </c>
      <c r="G11" s="2372"/>
      <c r="H11" s="1556" t="str">
        <f>IF(H9="","",INDEX(DIFFERENTIATION_UNMERGE_AREA,MATCH(H9,DIFFERENTIATION_ID_DIFF,0)))</f>
        <v/>
      </c>
      <c r="I11" s="1556" t="str">
        <f>IF(I9="","",INDEX(DIFFERENTIATION_UNMERGE_AREA,MATCH(I9,DIFFERENTIATION_ID_DIFF,0)))</f>
        <v/>
      </c>
      <c r="J11" s="2131"/>
      <c r="AF11" s="1635">
        <v>11</v>
      </c>
    </row>
    <row customHeight="1" ht="0.75">
      <c r="E12" s="1666"/>
      <c r="F12" s="2394" t="s">
        <v>588</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25">
      <c r="E13" s="2373" t="s">
        <v>324</v>
      </c>
      <c r="F13" s="2374"/>
      <c r="G13" s="2374"/>
      <c r="H13" s="1555"/>
      <c r="I13" s="1555"/>
      <c r="J13" s="2131"/>
      <c r="AF13" s="1635">
        <v>11</v>
      </c>
    </row>
    <row customHeight="1" ht="24">
      <c r="E14" s="1643" t="s">
        <v>88</v>
      </c>
      <c r="F14" s="1638" t="s">
        <v>326</v>
      </c>
      <c r="G14" s="1638" t="s">
        <v>589</v>
      </c>
      <c r="H14" s="1638" t="s">
        <v>327</v>
      </c>
      <c r="I14" s="1638" t="s">
        <v>327</v>
      </c>
      <c r="J14" s="2131"/>
      <c r="AF14" s="1635">
        <v>23</v>
      </c>
    </row>
    <row customHeight="1" ht="20.25">
      <c r="D15" s="1642"/>
      <c r="E15" s="1634" t="s">
        <v>119</v>
      </c>
      <c r="F15" s="711" t="s">
        <v>727</v>
      </c>
      <c r="G15" s="1650" t="s">
        <v>575</v>
      </c>
      <c r="H15" s="561"/>
      <c r="I15" s="561"/>
      <c r="J15" s="293" t="s">
        <v>728</v>
      </c>
      <c r="K15" s="547" t="s">
        <v>653</v>
      </c>
      <c r="AF15" s="1635">
        <v>19</v>
      </c>
    </row>
    <row customHeight="1" ht="36">
      <c r="D16" s="1642"/>
      <c r="E16" s="1634" t="s">
        <v>103</v>
      </c>
      <c r="F16" s="711" t="s">
        <v>729</v>
      </c>
      <c r="G16" s="1650" t="s">
        <v>575</v>
      </c>
      <c r="H16" s="562">
        <f>SUM(H17,H20:H32)</f>
        <v>0</v>
      </c>
      <c r="I16" s="562">
        <f>SUM(I17,I20,I23,I26,I29:I32)</f>
        <v>0</v>
      </c>
      <c r="J16" s="293" t="s">
        <v>730</v>
      </c>
      <c r="K16" s="547" t="s">
        <v>653</v>
      </c>
      <c r="AF16" s="1635">
        <v>34</v>
      </c>
    </row>
    <row customHeight="1" ht="20.25">
      <c r="D17" s="1642"/>
      <c r="E17" s="1668" t="s">
        <v>731</v>
      </c>
      <c r="F17" s="958" t="s">
        <v>732</v>
      </c>
      <c r="G17" s="1647" t="s">
        <v>575</v>
      </c>
      <c r="H17" s="561"/>
      <c r="I17" s="561"/>
      <c r="J17" s="293" t="s">
        <v>733</v>
      </c>
      <c r="K17" s="547"/>
      <c r="AF17" s="1635">
        <v>19</v>
      </c>
    </row>
    <row customHeight="1" ht="24">
      <c r="D18" s="1642"/>
      <c r="E18" s="1668" t="s">
        <v>734</v>
      </c>
      <c r="F18" s="1654" t="s">
        <v>735</v>
      </c>
      <c r="G18" s="1647" t="s">
        <v>575</v>
      </c>
      <c r="H18" s="561"/>
      <c r="I18" s="561"/>
      <c r="J18" s="293" t="s">
        <v>736</v>
      </c>
      <c r="K18" s="547"/>
      <c r="AF18" s="1635">
        <v>23</v>
      </c>
    </row>
    <row customHeight="1" ht="36">
      <c r="D19" s="1642"/>
      <c r="E19" s="1668" t="s">
        <v>737</v>
      </c>
      <c r="F19" s="1654" t="s">
        <v>738</v>
      </c>
      <c r="G19" s="1647" t="s">
        <v>575</v>
      </c>
      <c r="H19" s="561"/>
      <c r="I19" s="561"/>
      <c r="J19" s="293"/>
      <c r="K19" s="547"/>
      <c r="AF19" s="1635">
        <v>34</v>
      </c>
    </row>
    <row customHeight="1" ht="20.25">
      <c r="D20" s="1642"/>
      <c r="E20" s="1668" t="s">
        <v>331</v>
      </c>
      <c r="F20" s="958" t="s">
        <v>739</v>
      </c>
      <c r="G20" s="1647" t="s">
        <v>575</v>
      </c>
      <c r="H20" s="561"/>
      <c r="I20" s="561"/>
      <c r="J20" s="293" t="s">
        <v>740</v>
      </c>
      <c r="K20" s="547"/>
      <c r="AF20" s="1635">
        <v>19</v>
      </c>
    </row>
    <row customHeight="1" ht="20.25">
      <c r="D21" s="1642"/>
      <c r="E21" s="1668" t="s">
        <v>741</v>
      </c>
      <c r="F21" s="1654" t="s">
        <v>742</v>
      </c>
      <c r="G21" s="1647" t="s">
        <v>575</v>
      </c>
      <c r="H21" s="561"/>
      <c r="I21" s="561"/>
      <c r="J21" s="293"/>
      <c r="K21" s="547"/>
      <c r="AF21" s="1635">
        <v>19</v>
      </c>
    </row>
    <row customHeight="1" ht="20.25">
      <c r="D22" s="1642"/>
      <c r="E22" s="1668" t="s">
        <v>743</v>
      </c>
      <c r="F22" s="1654" t="s">
        <v>744</v>
      </c>
      <c r="G22" s="1647" t="s">
        <v>575</v>
      </c>
      <c r="H22" s="561"/>
      <c r="I22" s="561"/>
      <c r="J22" s="293"/>
      <c r="K22" s="547"/>
      <c r="AF22" s="1635">
        <v>19</v>
      </c>
    </row>
    <row customHeight="1" ht="24">
      <c r="D23" s="1642"/>
      <c r="E23" s="1668" t="s">
        <v>334</v>
      </c>
      <c r="F23" s="958" t="s">
        <v>745</v>
      </c>
      <c r="G23" s="1647" t="s">
        <v>575</v>
      </c>
      <c r="H23" s="561"/>
      <c r="I23" s="561"/>
      <c r="J23" s="293" t="s">
        <v>746</v>
      </c>
      <c r="K23" s="547"/>
      <c r="AF23" s="1635">
        <v>23</v>
      </c>
    </row>
    <row customHeight="1" ht="20.25">
      <c r="D24" s="1642"/>
      <c r="E24" s="1668" t="s">
        <v>747</v>
      </c>
      <c r="F24" s="1654" t="s">
        <v>748</v>
      </c>
      <c r="G24" s="1647" t="s">
        <v>575</v>
      </c>
      <c r="H24" s="561"/>
      <c r="I24" s="561"/>
      <c r="J24" s="293"/>
      <c r="K24" s="547"/>
      <c r="AF24" s="1635">
        <v>19</v>
      </c>
    </row>
    <row customHeight="1" ht="36">
      <c r="D25" s="1642"/>
      <c r="E25" s="1668" t="s">
        <v>749</v>
      </c>
      <c r="F25" s="1654" t="s">
        <v>750</v>
      </c>
      <c r="G25" s="1647" t="s">
        <v>575</v>
      </c>
      <c r="H25" s="561"/>
      <c r="I25" s="561"/>
      <c r="J25" s="293"/>
      <c r="K25" s="547"/>
      <c r="AF25" s="1635">
        <v>34</v>
      </c>
    </row>
    <row customHeight="1" ht="24">
      <c r="D26" s="1642"/>
      <c r="E26" s="1668" t="s">
        <v>751</v>
      </c>
      <c r="F26" s="958" t="s">
        <v>752</v>
      </c>
      <c r="G26" s="1647" t="s">
        <v>575</v>
      </c>
      <c r="H26" s="561"/>
      <c r="I26" s="561"/>
      <c r="J26" s="293" t="s">
        <v>753</v>
      </c>
      <c r="K26" s="547"/>
      <c r="AF26" s="1635">
        <v>23</v>
      </c>
    </row>
    <row customHeight="1" ht="20.25">
      <c r="D27" s="1642"/>
      <c r="E27" s="1679" t="s">
        <v>754</v>
      </c>
      <c r="F27" s="1654" t="s">
        <v>755</v>
      </c>
      <c r="G27" s="1658" t="s">
        <v>575</v>
      </c>
      <c r="H27" s="1680"/>
      <c r="I27" s="1680"/>
      <c r="J27" s="293"/>
      <c r="K27" s="547"/>
      <c r="AF27" s="1635">
        <v>19</v>
      </c>
    </row>
    <row customHeight="1" ht="20.25">
      <c r="D28" s="1642"/>
      <c r="E28" s="1679" t="s">
        <v>756</v>
      </c>
      <c r="F28" s="1654" t="s">
        <v>757</v>
      </c>
      <c r="G28" s="1658" t="s">
        <v>575</v>
      </c>
      <c r="H28" s="1680"/>
      <c r="I28" s="1680"/>
      <c r="J28" s="293"/>
      <c r="K28" s="547"/>
      <c r="AF28" s="1635">
        <v>19</v>
      </c>
    </row>
    <row customHeight="1" ht="20.25">
      <c r="D29" s="1642"/>
      <c r="E29" s="1679" t="s">
        <v>758</v>
      </c>
      <c r="F29" s="958" t="s">
        <v>759</v>
      </c>
      <c r="G29" s="1658" t="s">
        <v>575</v>
      </c>
      <c r="H29" s="1680"/>
      <c r="I29" s="1680"/>
      <c r="J29" s="293"/>
      <c r="K29" s="547"/>
      <c r="AF29" s="1635">
        <v>19</v>
      </c>
    </row>
    <row customHeight="1" ht="20.25">
      <c r="D30" s="1642"/>
      <c r="E30" s="1679" t="s">
        <v>760</v>
      </c>
      <c r="F30" s="958" t="s">
        <v>761</v>
      </c>
      <c r="G30" s="1658" t="s">
        <v>575</v>
      </c>
      <c r="H30" s="1680"/>
      <c r="I30" s="1680"/>
      <c r="J30" s="293"/>
      <c r="K30" s="547"/>
      <c r="AF30" s="1635">
        <v>19</v>
      </c>
    </row>
    <row customHeight="1" ht="20.25">
      <c r="D31" s="1642"/>
      <c r="E31" s="1679" t="s">
        <v>762</v>
      </c>
      <c r="F31" s="958" t="s">
        <v>763</v>
      </c>
      <c r="G31" s="1658" t="s">
        <v>575</v>
      </c>
      <c r="H31" s="1680"/>
      <c r="I31" s="1680"/>
      <c r="J31" s="293"/>
      <c r="K31" s="547"/>
      <c r="AF31" s="1635">
        <v>19</v>
      </c>
    </row>
    <row s="1370" customFormat="1" customHeight="1" ht="36">
      <c r="A32" s="991"/>
      <c r="C32" s="1640"/>
      <c r="D32" s="1642"/>
      <c r="E32" s="1679" t="s">
        <v>764</v>
      </c>
      <c r="F32" s="958" t="s">
        <v>765</v>
      </c>
      <c r="G32" s="1648" t="s">
        <v>575</v>
      </c>
      <c r="H32" s="583">
        <f>SUM(H33:H34)</f>
        <v>0</v>
      </c>
      <c r="I32" s="583">
        <f>SUM(I33:I34)</f>
        <v>0</v>
      </c>
      <c r="J32" s="293" t="s">
        <v>766</v>
      </c>
      <c r="K32" s="547"/>
      <c r="L32" s="1640"/>
      <c r="M32" s="1640"/>
      <c r="R32" s="1640"/>
      <c r="U32" s="548"/>
      <c r="AA32" s="1636"/>
      <c r="AB32" s="1636"/>
      <c r="AC32" s="1636"/>
      <c r="AD32" s="1636"/>
      <c r="AE32" s="1636"/>
      <c r="AF32" s="1164">
        <v>34</v>
      </c>
    </row>
    <row s="1646" customFormat="1" customHeight="1" ht="0.75">
      <c r="A33" s="1171"/>
      <c r="D33" s="552"/>
      <c r="E33" s="806" t="str">
        <f>E32&amp;".0"</f>
        <v>2.8.0</v>
      </c>
      <c r="F33" s="995"/>
      <c r="G33" s="555"/>
      <c r="H33" s="996"/>
      <c r="I33" s="996"/>
      <c r="J33" s="997"/>
      <c r="AF33" s="1640">
        <v>1</v>
      </c>
    </row>
    <row s="1370" customFormat="1" customHeight="1" ht="20.25">
      <c r="A34" s="991"/>
      <c r="C34" s="1640"/>
      <c r="D34" s="1637"/>
      <c r="E34" s="574"/>
      <c r="F34" s="1670" t="s">
        <v>600</v>
      </c>
      <c r="G34" s="576"/>
      <c r="H34" s="577"/>
      <c r="I34" s="577"/>
      <c r="J34" s="305" t="s">
        <v>767</v>
      </c>
      <c r="K34" s="547"/>
      <c r="L34" s="1640"/>
      <c r="M34" s="1640"/>
      <c r="R34" s="1640"/>
      <c r="U34" s="548"/>
      <c r="AA34" s="1636"/>
      <c r="AB34" s="1636"/>
      <c r="AC34" s="1636"/>
      <c r="AD34" s="1636"/>
      <c r="AE34" s="1636"/>
      <c r="AF34" s="1164">
        <v>19</v>
      </c>
    </row>
    <row customHeight="1" ht="60">
      <c r="D35" s="1642"/>
      <c r="E35" s="1679" t="s">
        <v>768</v>
      </c>
      <c r="F35" s="958" t="s">
        <v>769</v>
      </c>
      <c r="G35" s="1658" t="s">
        <v>575</v>
      </c>
      <c r="H35" s="1680"/>
      <c r="I35" s="1680"/>
      <c r="J35" s="293" t="s">
        <v>770</v>
      </c>
      <c r="K35" s="547"/>
      <c r="AF35" s="1635">
        <v>57</v>
      </c>
    </row>
    <row s="1370" customFormat="1" customHeight="1" ht="24">
      <c r="A36" s="993" t="s">
        <v>601</v>
      </c>
      <c r="C36" s="1640"/>
      <c r="D36" s="1642"/>
      <c r="E36" s="1668" t="s">
        <v>90</v>
      </c>
      <c r="F36" s="711" t="s">
        <v>771</v>
      </c>
      <c r="G36" s="1647" t="s">
        <v>575</v>
      </c>
      <c r="H36" s="561"/>
      <c r="I36" s="561"/>
      <c r="J36" s="293" t="s">
        <v>772</v>
      </c>
      <c r="K36" s="547"/>
      <c r="L36" s="1640"/>
      <c r="M36" s="1640"/>
      <c r="R36" s="1640"/>
      <c r="U36" s="548"/>
      <c r="AA36" s="1636"/>
      <c r="AB36" s="1636"/>
      <c r="AC36" s="1636"/>
      <c r="AD36" s="1636"/>
      <c r="AE36" s="1636"/>
      <c r="AF36" s="1164">
        <v>23</v>
      </c>
    </row>
    <row s="1370" customFormat="1" customHeight="1" ht="36">
      <c r="A37" s="993"/>
      <c r="C37" s="1640"/>
      <c r="D37" s="1642"/>
      <c r="E37" s="1668" t="s">
        <v>348</v>
      </c>
      <c r="F37" s="958" t="s">
        <v>773</v>
      </c>
      <c r="G37" s="1658"/>
      <c r="H37" s="561"/>
      <c r="I37" s="561"/>
      <c r="J37" s="293"/>
      <c r="K37" s="547"/>
      <c r="L37" s="1640"/>
      <c r="M37" s="1640"/>
      <c r="R37" s="1640"/>
      <c r="U37" s="548"/>
      <c r="AA37" s="1636"/>
      <c r="AB37" s="1636"/>
      <c r="AC37" s="1636"/>
      <c r="AD37" s="1636"/>
      <c r="AE37" s="1636"/>
      <c r="AF37" s="1164">
        <v>34</v>
      </c>
    </row>
    <row s="1370" customFormat="1" customHeight="1" ht="20.25">
      <c r="A38" s="991"/>
      <c r="C38" s="1640"/>
      <c r="D38" s="579"/>
      <c r="E38" s="1668" t="s">
        <v>91</v>
      </c>
      <c r="F38" s="711" t="s">
        <v>774</v>
      </c>
      <c r="G38" s="1647" t="s">
        <v>575</v>
      </c>
      <c r="H38" s="561"/>
      <c r="I38" s="561"/>
      <c r="J38" s="293" t="s">
        <v>775</v>
      </c>
      <c r="K38" s="547"/>
      <c r="L38" s="1640"/>
      <c r="M38" s="1640"/>
      <c r="R38" s="1640"/>
      <c r="U38" s="548"/>
      <c r="AA38" s="1636"/>
      <c r="AB38" s="1636"/>
      <c r="AC38" s="1636"/>
      <c r="AD38" s="1636"/>
      <c r="AE38" s="1636"/>
      <c r="AF38" s="1164">
        <v>19</v>
      </c>
    </row>
    <row s="1370" customFormat="1" customHeight="1" ht="24">
      <c r="A39" s="991"/>
      <c r="C39" s="1640"/>
      <c r="D39" s="579"/>
      <c r="E39" s="1668" t="s">
        <v>776</v>
      </c>
      <c r="F39" s="958" t="s">
        <v>777</v>
      </c>
      <c r="G39" s="1658" t="s">
        <v>575</v>
      </c>
      <c r="H39" s="561"/>
      <c r="I39" s="561"/>
      <c r="J39" s="293" t="s">
        <v>778</v>
      </c>
      <c r="K39" s="547"/>
      <c r="L39" s="1640"/>
      <c r="M39" s="1640"/>
      <c r="R39" s="1640"/>
      <c r="U39" s="548"/>
      <c r="AA39" s="1636"/>
      <c r="AB39" s="1636"/>
      <c r="AC39" s="1636"/>
      <c r="AD39" s="1636"/>
      <c r="AE39" s="1636"/>
      <c r="AF39" s="1164">
        <v>23</v>
      </c>
    </row>
    <row s="1370" customFormat="1" customHeight="1" ht="24">
      <c r="A40" s="991"/>
      <c r="C40" s="1640"/>
      <c r="D40" s="1642"/>
      <c r="E40" s="1668" t="s">
        <v>779</v>
      </c>
      <c r="F40" s="1654" t="s">
        <v>780</v>
      </c>
      <c r="G40" s="1647" t="s">
        <v>575</v>
      </c>
      <c r="H40" s="561"/>
      <c r="I40" s="561"/>
      <c r="J40" s="293" t="s">
        <v>781</v>
      </c>
      <c r="K40" s="547"/>
      <c r="L40" s="1640"/>
      <c r="M40" s="1640"/>
      <c r="R40" s="1640"/>
      <c r="U40" s="548"/>
      <c r="AA40" s="1636"/>
      <c r="AB40" s="1636"/>
      <c r="AC40" s="1636"/>
      <c r="AD40" s="1636"/>
      <c r="AE40" s="1636"/>
      <c r="AF40" s="1164">
        <v>23</v>
      </c>
    </row>
    <row s="1370" customFormat="1" customHeight="1" ht="24">
      <c r="A41" s="991"/>
      <c r="C41" s="1640"/>
      <c r="D41" s="1642"/>
      <c r="E41" s="1668" t="s">
        <v>782</v>
      </c>
      <c r="F41" s="1654" t="s">
        <v>783</v>
      </c>
      <c r="G41" s="1647" t="s">
        <v>575</v>
      </c>
      <c r="H41" s="561"/>
      <c r="I41" s="561"/>
      <c r="J41" s="293" t="s">
        <v>784</v>
      </c>
      <c r="K41" s="547"/>
      <c r="L41" s="1640"/>
      <c r="M41" s="1640"/>
      <c r="R41" s="1640"/>
      <c r="U41" s="548"/>
      <c r="AA41" s="1636"/>
      <c r="AB41" s="1636"/>
      <c r="AC41" s="1636"/>
      <c r="AD41" s="1636"/>
      <c r="AE41" s="1636"/>
      <c r="AF41" s="1164">
        <v>23</v>
      </c>
    </row>
    <row s="1370" customFormat="1" customHeight="1" ht="24">
      <c r="A42" s="991"/>
      <c r="C42" s="1640"/>
      <c r="D42" s="1642"/>
      <c r="E42" s="1668" t="s">
        <v>785</v>
      </c>
      <c r="F42" s="1654" t="s">
        <v>786</v>
      </c>
      <c r="G42" s="1647" t="s">
        <v>575</v>
      </c>
      <c r="H42" s="561"/>
      <c r="I42" s="561"/>
      <c r="J42" s="293" t="s">
        <v>787</v>
      </c>
      <c r="K42" s="547"/>
      <c r="L42" s="1640"/>
      <c r="M42" s="1640"/>
      <c r="R42" s="1640"/>
      <c r="U42" s="548"/>
      <c r="AA42" s="1636"/>
      <c r="AB42" s="1636"/>
      <c r="AC42" s="1636"/>
      <c r="AD42" s="1636"/>
      <c r="AE42" s="1636"/>
      <c r="AF42" s="1164">
        <v>23</v>
      </c>
    </row>
    <row s="1370" customFormat="1" customHeight="1" ht="36">
      <c r="A43" s="991"/>
      <c r="C43" s="1640" t="s">
        <v>611</v>
      </c>
      <c r="D43" s="1642"/>
      <c r="E43" s="1668" t="s">
        <v>120</v>
      </c>
      <c r="F43" s="711" t="s">
        <v>652</v>
      </c>
      <c r="G43" s="1650" t="s">
        <v>788</v>
      </c>
      <c r="H43" s="405"/>
      <c r="I43" s="405"/>
      <c r="J43" s="293" t="s">
        <v>789</v>
      </c>
      <c r="K43" s="547"/>
      <c r="L43" s="1640"/>
      <c r="M43" s="1640"/>
      <c r="R43" s="1640"/>
      <c r="U43" s="548"/>
      <c r="AA43" s="1636"/>
      <c r="AB43" s="1636"/>
      <c r="AC43" s="1636"/>
      <c r="AD43" s="1636"/>
      <c r="AE43" s="1636"/>
      <c r="AF43" s="1164">
        <v>34</v>
      </c>
    </row>
    <row s="1370" customFormat="1" customHeight="1" ht="36">
      <c r="A44" s="991"/>
      <c r="C44" s="1640"/>
      <c r="D44" s="1642"/>
      <c r="E44" s="1668" t="s">
        <v>92</v>
      </c>
      <c r="F44" s="711" t="s">
        <v>790</v>
      </c>
      <c r="G44" s="1647" t="s">
        <v>791</v>
      </c>
      <c r="H44" s="549"/>
      <c r="I44" s="549"/>
      <c r="J44" s="293" t="s">
        <v>792</v>
      </c>
      <c r="K44" s="547"/>
      <c r="L44" s="1640"/>
      <c r="M44" s="1640"/>
      <c r="R44" s="1640"/>
      <c r="U44" s="548"/>
      <c r="AA44" s="1636"/>
      <c r="AB44" s="1636"/>
      <c r="AC44" s="1636"/>
      <c r="AD44" s="1636"/>
      <c r="AE44" s="1636"/>
      <c r="AF44" s="1164">
        <v>34</v>
      </c>
    </row>
    <row s="1370" customFormat="1" customHeight="1" ht="24">
      <c r="A45" s="991"/>
      <c r="C45" s="1640"/>
      <c r="D45" s="1642"/>
      <c r="E45" s="1668" t="s">
        <v>93</v>
      </c>
      <c r="F45" s="711" t="s">
        <v>793</v>
      </c>
      <c r="G45" s="1658" t="s">
        <v>794</v>
      </c>
      <c r="H45" s="549"/>
      <c r="I45" s="549"/>
      <c r="J45" s="293" t="s">
        <v>795</v>
      </c>
      <c r="K45" s="547"/>
      <c r="L45" s="1640"/>
      <c r="M45" s="1640"/>
      <c r="R45" s="1640"/>
      <c r="U45" s="548"/>
      <c r="AA45" s="1636"/>
      <c r="AB45" s="1636"/>
      <c r="AC45" s="1636"/>
      <c r="AD45" s="1636"/>
      <c r="AE45" s="1636"/>
      <c r="AF45" s="1164">
        <v>23</v>
      </c>
    </row>
    <row s="1370" customFormat="1" customHeight="1" ht="20.25">
      <c r="A46" s="991"/>
      <c r="C46" s="1640"/>
      <c r="D46" s="1642"/>
      <c r="E46" s="1668" t="s">
        <v>121</v>
      </c>
      <c r="F46" s="711" t="s">
        <v>796</v>
      </c>
      <c r="G46" s="1647" t="s">
        <v>613</v>
      </c>
      <c r="H46" s="581"/>
      <c r="I46" s="581"/>
      <c r="J46" s="293"/>
      <c r="K46" s="547"/>
      <c r="L46" s="1640"/>
      <c r="M46" s="1640"/>
      <c r="R46" s="1640"/>
      <c r="U46" s="548"/>
      <c r="AA46" s="1636"/>
      <c r="AB46" s="1636"/>
      <c r="AC46" s="1636"/>
      <c r="AD46" s="1636"/>
      <c r="AE46" s="1636"/>
      <c r="AF46" s="1164">
        <v>19</v>
      </c>
    </row>
    <row customHeight="1" ht="11.25">
      <c r="D47" s="1642"/>
      <c r="AF47" s="1635">
        <v>11</v>
      </c>
    </row>
    <row s="1645" customFormat="1" customHeight="1" ht="11.25">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25">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25">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25">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25">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25">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25">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25">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25">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25">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25">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25">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25">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25">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25">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25">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25">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25">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25">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25">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25">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25">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25">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25">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25">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25">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25">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25">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25">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25">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25">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25">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25">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25">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25">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25">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25">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25">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25">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25">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25">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25">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25">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25">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25">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25">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25">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25">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25">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25">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25">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25">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25">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25">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25">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25">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25">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25">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25">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25">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25">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25">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25">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25">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25">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25">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25">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25">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25">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25">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25">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25">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25">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25">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25">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25">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25">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25">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25">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25">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25">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25">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25">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25">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25">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25">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25">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25">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25">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25">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25">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25">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25">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25">
      <c r="AF203" s="1635">
        <v>11</v>
      </c>
    </row>
    <row customHeight="1" ht="11.25">
      <c r="AF204" s="1635">
        <v>11</v>
      </c>
    </row>
    <row customHeight="1" ht="11.25">
      <c r="AF205" s="1635">
        <v>11</v>
      </c>
    </row>
    <row customHeight="1" ht="11.25">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25">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25">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25">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25">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25">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25">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25">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25">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25">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82</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F0C2D-DC11-F289-4102-0.A86F7333}"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575</v>
      </c>
      <c r="H2" s="545"/>
      <c r="I2" s="545"/>
      <c r="J2" s="546" t="s">
        <v>578</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25">
      <c r="AF5" s="1635">
        <v>11</v>
      </c>
    </row>
    <row customHeight="1" ht="33.75">
      <c r="E6" s="2252" t="s">
        <v>797</v>
      </c>
      <c r="F6" s="2252"/>
      <c r="G6" s="2252"/>
      <c r="H6" s="2252"/>
      <c r="I6" s="2252"/>
      <c r="J6" s="560"/>
      <c r="AF6" s="1635">
        <v>32</v>
      </c>
    </row>
    <row customHeight="1" ht="25.5">
      <c r="E7" s="2253" t="str">
        <f>IF(org=0,"Не определено",org)</f>
        <v>ООО "Концессионная Коммунальная Компания"</v>
      </c>
      <c r="F7" s="2253"/>
      <c r="G7" s="2253"/>
      <c r="H7" s="2253"/>
      <c r="I7" s="2253"/>
      <c r="AF7" s="1635">
        <v>24</v>
      </c>
    </row>
    <row customHeight="1" ht="11.25">
      <c r="E8" s="1139"/>
      <c r="F8" s="1139"/>
      <c r="G8" s="1139"/>
      <c r="H8" s="1139"/>
      <c r="I8" s="1139"/>
      <c r="AF8" s="1635">
        <v>11</v>
      </c>
    </row>
    <row s="1646" customFormat="1" customHeight="1" ht="0.75">
      <c r="A9" s="1171"/>
      <c r="D9" s="1646"/>
      <c r="H9" s="893"/>
      <c r="I9" s="893" t="s">
        <v>126</v>
      </c>
      <c r="AF9" s="1640">
        <v>1</v>
      </c>
    </row>
    <row customHeight="1" ht="11.25">
      <c r="E10" s="715"/>
      <c r="F10" s="2371" t="s">
        <v>115</v>
      </c>
      <c r="G10" s="2372"/>
      <c r="H10" s="1663" t="str">
        <f>IF(H9="","",INDEX(DIFFERENTIATION_UNMERGE_VD,MATCH(H9,DIFFERENTIATION_ID_DIFF,0)))</f>
        <v/>
      </c>
      <c r="I10" s="1663">
        <f>IF(I9="","",INDEX(DIFFERENTIATION_UNMERGE_VD,MATCH(I9,DIFFERENTIATION_ID_DIFF,0)))</f>
        <v>0</v>
      </c>
      <c r="J10" s="2131"/>
      <c r="AF10" s="1635">
        <v>11</v>
      </c>
    </row>
    <row customHeight="1" ht="11.25">
      <c r="E11" s="715"/>
      <c r="F11" s="2371" t="s">
        <v>587</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588</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25">
      <c r="E13" s="2373" t="s">
        <v>324</v>
      </c>
      <c r="F13" s="2374"/>
      <c r="G13" s="2374"/>
      <c r="H13" s="1660"/>
      <c r="I13" s="1660"/>
      <c r="J13" s="2131"/>
      <c r="AF13" s="1635">
        <v>11</v>
      </c>
    </row>
    <row customHeight="1" ht="24">
      <c r="E14" s="1661" t="s">
        <v>88</v>
      </c>
      <c r="F14" s="1664" t="s">
        <v>326</v>
      </c>
      <c r="G14" s="1664" t="s">
        <v>589</v>
      </c>
      <c r="H14" s="1664" t="s">
        <v>327</v>
      </c>
      <c r="I14" s="1664" t="s">
        <v>327</v>
      </c>
      <c r="J14" s="2131"/>
      <c r="AF14" s="1635">
        <v>23</v>
      </c>
    </row>
    <row customHeight="1" ht="20.25">
      <c r="D15" s="1642"/>
      <c r="E15" s="1634" t="s">
        <v>119</v>
      </c>
      <c r="F15" s="711" t="s">
        <v>798</v>
      </c>
      <c r="G15" s="1661" t="s">
        <v>575</v>
      </c>
      <c r="H15" s="561"/>
      <c r="I15" s="561"/>
      <c r="J15" s="293" t="s">
        <v>799</v>
      </c>
      <c r="K15" s="547" t="s">
        <v>653</v>
      </c>
      <c r="AF15" s="1635">
        <v>19</v>
      </c>
    </row>
    <row customHeight="1" ht="24">
      <c r="D16" s="1642"/>
      <c r="E16" s="1634" t="s">
        <v>103</v>
      </c>
      <c r="F16" s="1669" t="s">
        <v>800</v>
      </c>
      <c r="G16" s="1661" t="s">
        <v>575</v>
      </c>
      <c r="H16" s="562">
        <f>SUM(H17,H20:H27)</f>
        <v>0</v>
      </c>
      <c r="I16" s="562">
        <f>SUM(I17,I20:I27)</f>
        <v>0</v>
      </c>
      <c r="J16" s="293" t="s">
        <v>801</v>
      </c>
      <c r="K16" s="547" t="s">
        <v>653</v>
      </c>
      <c r="AF16" s="1635">
        <v>23</v>
      </c>
    </row>
    <row customHeight="1" ht="36">
      <c r="D17" s="1642"/>
      <c r="E17" s="1668" t="s">
        <v>731</v>
      </c>
      <c r="F17" s="1671" t="s">
        <v>802</v>
      </c>
      <c r="G17" s="1658" t="s">
        <v>575</v>
      </c>
      <c r="H17" s="561"/>
      <c r="I17" s="561"/>
      <c r="J17" s="293" t="s">
        <v>803</v>
      </c>
      <c r="K17" s="547"/>
      <c r="AF17" s="1635">
        <v>34</v>
      </c>
    </row>
    <row customHeight="1" ht="20.25">
      <c r="D18" s="1642"/>
      <c r="E18" s="1668" t="s">
        <v>734</v>
      </c>
      <c r="F18" s="1672" t="s">
        <v>804</v>
      </c>
      <c r="G18" s="1658" t="s">
        <v>575</v>
      </c>
      <c r="H18" s="561"/>
      <c r="I18" s="561"/>
      <c r="J18" s="293"/>
      <c r="K18" s="547"/>
      <c r="AF18" s="1635">
        <v>19</v>
      </c>
    </row>
    <row customHeight="1" ht="24">
      <c r="D19" s="1642"/>
      <c r="E19" s="1668" t="s">
        <v>737</v>
      </c>
      <c r="F19" s="1672" t="s">
        <v>805</v>
      </c>
      <c r="G19" s="1658" t="s">
        <v>575</v>
      </c>
      <c r="H19" s="561"/>
      <c r="I19" s="561"/>
      <c r="J19" s="293"/>
      <c r="K19" s="547"/>
      <c r="AF19" s="1635">
        <v>23</v>
      </c>
    </row>
    <row customHeight="1" ht="36">
      <c r="D20" s="1642"/>
      <c r="E20" s="1668" t="s">
        <v>331</v>
      </c>
      <c r="F20" s="1671" t="s">
        <v>806</v>
      </c>
      <c r="G20" s="1658" t="s">
        <v>575</v>
      </c>
      <c r="H20" s="561"/>
      <c r="I20" s="561"/>
      <c r="J20" s="293"/>
      <c r="K20" s="547"/>
      <c r="AF20" s="1635">
        <v>34</v>
      </c>
    </row>
    <row customHeight="1" ht="48">
      <c r="D21" s="1642"/>
      <c r="E21" s="1668" t="s">
        <v>334</v>
      </c>
      <c r="F21" s="1671" t="s">
        <v>807</v>
      </c>
      <c r="G21" s="1658" t="s">
        <v>575</v>
      </c>
      <c r="H21" s="561"/>
      <c r="I21" s="561"/>
      <c r="J21" s="293"/>
      <c r="K21" s="547"/>
      <c r="AF21" s="1635">
        <v>46</v>
      </c>
    </row>
    <row customHeight="1" ht="60">
      <c r="D22" s="1642"/>
      <c r="E22" s="1668" t="s">
        <v>751</v>
      </c>
      <c r="F22" s="1671" t="s">
        <v>808</v>
      </c>
      <c r="G22" s="1658" t="s">
        <v>575</v>
      </c>
      <c r="H22" s="561"/>
      <c r="I22" s="561"/>
      <c r="J22" s="293"/>
      <c r="K22" s="547"/>
      <c r="AF22" s="1635">
        <v>57</v>
      </c>
    </row>
    <row customHeight="1" ht="36">
      <c r="D23" s="1642"/>
      <c r="E23" s="1668" t="s">
        <v>758</v>
      </c>
      <c r="F23" s="1671" t="s">
        <v>809</v>
      </c>
      <c r="G23" s="1658" t="s">
        <v>575</v>
      </c>
      <c r="H23" s="561"/>
      <c r="I23" s="561"/>
      <c r="J23" s="293"/>
      <c r="K23" s="547"/>
      <c r="AF23" s="1635">
        <v>34</v>
      </c>
    </row>
    <row customHeight="1" ht="36">
      <c r="D24" s="1642"/>
      <c r="E24" s="1668" t="s">
        <v>760</v>
      </c>
      <c r="F24" s="1671" t="s">
        <v>810</v>
      </c>
      <c r="G24" s="1658" t="s">
        <v>575</v>
      </c>
      <c r="H24" s="561"/>
      <c r="I24" s="561"/>
      <c r="J24" s="293"/>
      <c r="K24" s="547"/>
      <c r="AF24" s="1635">
        <v>34</v>
      </c>
    </row>
    <row customHeight="1" ht="24">
      <c r="D25" s="1642"/>
      <c r="E25" s="1668" t="s">
        <v>762</v>
      </c>
      <c r="F25" s="1671" t="s">
        <v>811</v>
      </c>
      <c r="G25" s="1658" t="s">
        <v>575</v>
      </c>
      <c r="H25" s="561"/>
      <c r="I25" s="561"/>
      <c r="J25" s="293"/>
      <c r="K25" s="547"/>
      <c r="AF25" s="1635">
        <v>23</v>
      </c>
    </row>
    <row customHeight="1" ht="76.5">
      <c r="D26" s="1642"/>
      <c r="E26" s="1668" t="s">
        <v>764</v>
      </c>
      <c r="F26" s="1671" t="s">
        <v>812</v>
      </c>
      <c r="G26" s="1658" t="s">
        <v>575</v>
      </c>
      <c r="H26" s="561"/>
      <c r="I26" s="561"/>
      <c r="J26" s="293"/>
      <c r="K26" s="547"/>
      <c r="AF26" s="1635">
        <v>73</v>
      </c>
    </row>
    <row s="1370" customFormat="1" customHeight="1" ht="36">
      <c r="A27" s="991"/>
      <c r="C27" s="1640"/>
      <c r="D27" s="1642"/>
      <c r="E27" s="1633" t="s">
        <v>768</v>
      </c>
      <c r="F27" s="1632" t="s">
        <v>813</v>
      </c>
      <c r="G27" s="1659" t="s">
        <v>575</v>
      </c>
      <c r="H27" s="583">
        <f>SUM(H28:H29)</f>
        <v>0</v>
      </c>
      <c r="I27" s="583">
        <f>SUM(I28:I29)</f>
        <v>0</v>
      </c>
      <c r="J27" s="293" t="s">
        <v>766</v>
      </c>
      <c r="K27" s="547"/>
      <c r="L27" s="1640"/>
      <c r="M27" s="1640"/>
      <c r="R27" s="1640"/>
      <c r="U27" s="548"/>
      <c r="AA27" s="1636"/>
      <c r="AB27" s="1636"/>
      <c r="AC27" s="1636"/>
      <c r="AD27" s="1636"/>
      <c r="AE27" s="1636"/>
      <c r="AF27" s="1164">
        <v>34</v>
      </c>
    </row>
    <row s="1646" customFormat="1" customHeight="1" ht="0.75">
      <c r="A28" s="1171"/>
      <c r="D28" s="552"/>
      <c r="E28" s="806" t="str">
        <f>E27&amp;".0"</f>
        <v>2.9.0</v>
      </c>
      <c r="F28" s="995"/>
      <c r="G28" s="555"/>
      <c r="H28" s="996"/>
      <c r="I28" s="996"/>
      <c r="J28" s="997"/>
      <c r="AF28" s="1640">
        <v>1</v>
      </c>
    </row>
    <row s="1370" customFormat="1" customHeight="1" ht="20.25">
      <c r="A29" s="991"/>
      <c r="C29" s="1640"/>
      <c r="D29" s="1637"/>
      <c r="E29" s="574"/>
      <c r="F29" s="1670" t="s">
        <v>600</v>
      </c>
      <c r="G29" s="576"/>
      <c r="H29" s="577"/>
      <c r="I29" s="577"/>
      <c r="J29" s="305" t="s">
        <v>767</v>
      </c>
      <c r="K29" s="547"/>
      <c r="L29" s="1640"/>
      <c r="M29" s="1640"/>
      <c r="R29" s="1640"/>
      <c r="U29" s="548"/>
      <c r="AA29" s="1636"/>
      <c r="AB29" s="1636"/>
      <c r="AC29" s="1636"/>
      <c r="AD29" s="1636"/>
      <c r="AE29" s="1636"/>
      <c r="AF29" s="1164">
        <v>19</v>
      </c>
    </row>
    <row s="1370" customFormat="1" customHeight="1" ht="24">
      <c r="A30" s="991"/>
      <c r="C30" s="1640"/>
      <c r="D30" s="1642"/>
      <c r="E30" s="1668" t="s">
        <v>90</v>
      </c>
      <c r="F30" s="1665" t="s">
        <v>814</v>
      </c>
      <c r="G30" s="1658" t="s">
        <v>575</v>
      </c>
      <c r="H30" s="561"/>
      <c r="I30" s="561"/>
      <c r="J30" s="293"/>
      <c r="K30" s="547"/>
      <c r="L30" s="1640"/>
      <c r="M30" s="1640"/>
      <c r="R30" s="1640"/>
      <c r="U30" s="548"/>
      <c r="AA30" s="1636"/>
      <c r="AB30" s="1636"/>
      <c r="AC30" s="1636"/>
      <c r="AD30" s="1636"/>
      <c r="AE30" s="1636"/>
      <c r="AF30" s="1164">
        <v>23</v>
      </c>
    </row>
    <row s="1370" customFormat="1" customHeight="1" ht="36">
      <c r="A31" s="991"/>
      <c r="C31" s="1640"/>
      <c r="D31" s="579"/>
      <c r="E31" s="1668" t="s">
        <v>91</v>
      </c>
      <c r="F31" s="1665" t="s">
        <v>815</v>
      </c>
      <c r="G31" s="1658" t="s">
        <v>575</v>
      </c>
      <c r="H31" s="561"/>
      <c r="I31" s="561"/>
      <c r="J31" s="293" t="s">
        <v>816</v>
      </c>
      <c r="K31" s="547"/>
      <c r="L31" s="1640"/>
      <c r="M31" s="1640"/>
      <c r="R31" s="1640"/>
      <c r="U31" s="548"/>
      <c r="AA31" s="1636"/>
      <c r="AB31" s="1636"/>
      <c r="AC31" s="1636"/>
      <c r="AD31" s="1636"/>
      <c r="AE31" s="1636"/>
      <c r="AF31" s="1164">
        <v>34</v>
      </c>
    </row>
    <row s="1370" customFormat="1" customHeight="1" ht="24">
      <c r="A32" s="991"/>
      <c r="C32" s="1640"/>
      <c r="D32" s="1642"/>
      <c r="E32" s="1668" t="s">
        <v>776</v>
      </c>
      <c r="F32" s="694" t="s">
        <v>780</v>
      </c>
      <c r="G32" s="1658" t="s">
        <v>575</v>
      </c>
      <c r="H32" s="561"/>
      <c r="I32" s="561"/>
      <c r="J32" s="293" t="s">
        <v>817</v>
      </c>
      <c r="K32" s="547"/>
      <c r="L32" s="1640"/>
      <c r="M32" s="1640"/>
      <c r="R32" s="1640"/>
      <c r="U32" s="548"/>
      <c r="AA32" s="1636"/>
      <c r="AB32" s="1636"/>
      <c r="AC32" s="1636"/>
      <c r="AD32" s="1636"/>
      <c r="AE32" s="1636"/>
      <c r="AF32" s="1164">
        <v>23</v>
      </c>
    </row>
    <row s="1370" customFormat="1" customHeight="1" ht="24">
      <c r="A33" s="991"/>
      <c r="C33" s="1640"/>
      <c r="D33" s="1642"/>
      <c r="E33" s="1668" t="s">
        <v>818</v>
      </c>
      <c r="F33" s="694" t="s">
        <v>819</v>
      </c>
      <c r="G33" s="1658" t="s">
        <v>575</v>
      </c>
      <c r="H33" s="561"/>
      <c r="I33" s="561"/>
      <c r="J33" s="293" t="s">
        <v>820</v>
      </c>
      <c r="K33" s="547"/>
      <c r="L33" s="1640"/>
      <c r="M33" s="1640"/>
      <c r="R33" s="1640"/>
      <c r="U33" s="548"/>
      <c r="AA33" s="1636"/>
      <c r="AB33" s="1636"/>
      <c r="AC33" s="1636"/>
      <c r="AD33" s="1636"/>
      <c r="AE33" s="1636"/>
      <c r="AF33" s="1164">
        <v>23</v>
      </c>
    </row>
    <row s="1370" customFormat="1" customHeight="1" ht="24">
      <c r="A34" s="991"/>
      <c r="C34" s="1640"/>
      <c r="D34" s="1642"/>
      <c r="E34" s="1668" t="s">
        <v>821</v>
      </c>
      <c r="F34" s="694" t="s">
        <v>786</v>
      </c>
      <c r="G34" s="1658" t="s">
        <v>575</v>
      </c>
      <c r="H34" s="561"/>
      <c r="I34" s="561"/>
      <c r="J34" s="293" t="s">
        <v>822</v>
      </c>
      <c r="K34" s="547"/>
      <c r="L34" s="1640"/>
      <c r="M34" s="1640"/>
      <c r="R34" s="1640"/>
      <c r="U34" s="548"/>
      <c r="AA34" s="1636"/>
      <c r="AB34" s="1636"/>
      <c r="AC34" s="1636"/>
      <c r="AD34" s="1636"/>
      <c r="AE34" s="1636"/>
      <c r="AF34" s="1164">
        <v>23</v>
      </c>
    </row>
    <row s="1370" customFormat="1" customHeight="1" ht="36">
      <c r="A35" s="991"/>
      <c r="C35" s="1640" t="s">
        <v>611</v>
      </c>
      <c r="D35" s="1642"/>
      <c r="E35" s="1668" t="s">
        <v>120</v>
      </c>
      <c r="F35" s="1665" t="s">
        <v>652</v>
      </c>
      <c r="G35" s="1661" t="s">
        <v>330</v>
      </c>
      <c r="H35" s="405"/>
      <c r="I35" s="405"/>
      <c r="J35" s="293" t="s">
        <v>823</v>
      </c>
      <c r="K35" s="547"/>
      <c r="L35" s="1640"/>
      <c r="M35" s="1640"/>
      <c r="R35" s="1640"/>
      <c r="U35" s="548"/>
      <c r="AA35" s="1636"/>
      <c r="AB35" s="1636"/>
      <c r="AC35" s="1636"/>
      <c r="AD35" s="1636"/>
      <c r="AE35" s="1636"/>
      <c r="AF35" s="1164">
        <v>34</v>
      </c>
    </row>
    <row s="1370" customFormat="1" customHeight="1" ht="36">
      <c r="A36" s="991"/>
      <c r="C36" s="1640"/>
      <c r="D36" s="1642"/>
      <c r="E36" s="1668" t="s">
        <v>92</v>
      </c>
      <c r="F36" s="1665" t="s">
        <v>824</v>
      </c>
      <c r="G36" s="1658" t="s">
        <v>791</v>
      </c>
      <c r="H36" s="549"/>
      <c r="I36" s="549"/>
      <c r="J36" s="293" t="s">
        <v>792</v>
      </c>
      <c r="K36" s="547"/>
      <c r="L36" s="1640"/>
      <c r="M36" s="1640"/>
      <c r="R36" s="1640"/>
      <c r="U36" s="548"/>
      <c r="AA36" s="1636"/>
      <c r="AB36" s="1636"/>
      <c r="AC36" s="1636"/>
      <c r="AD36" s="1636"/>
      <c r="AE36" s="1636"/>
      <c r="AF36" s="1164">
        <v>34</v>
      </c>
    </row>
    <row s="1370" customFormat="1" customHeight="1" ht="24">
      <c r="A37" s="991"/>
      <c r="C37" s="1640"/>
      <c r="D37" s="1642"/>
      <c r="E37" s="1668" t="s">
        <v>93</v>
      </c>
      <c r="F37" s="1665" t="s">
        <v>825</v>
      </c>
      <c r="G37" s="1658" t="s">
        <v>794</v>
      </c>
      <c r="H37" s="549"/>
      <c r="I37" s="549"/>
      <c r="J37" s="293" t="s">
        <v>795</v>
      </c>
      <c r="K37" s="547"/>
      <c r="L37" s="1640"/>
      <c r="M37" s="1640"/>
      <c r="R37" s="1640"/>
      <c r="U37" s="548"/>
      <c r="AA37" s="1636"/>
      <c r="AB37" s="1636"/>
      <c r="AC37" s="1636"/>
      <c r="AD37" s="1636"/>
      <c r="AE37" s="1636"/>
      <c r="AF37" s="1164">
        <v>23</v>
      </c>
    </row>
    <row customHeight="1" ht="11.25">
      <c r="D38" s="1642"/>
      <c r="AF38" s="1635">
        <v>11</v>
      </c>
    </row>
    <row customHeight="1" ht="27">
      <c r="D39" s="1642"/>
      <c r="E39" s="1257" t="s">
        <v>826</v>
      </c>
      <c r="F39" s="2289" t="s">
        <v>827</v>
      </c>
      <c r="G39" s="2289"/>
      <c r="H39" s="373"/>
      <c r="I39" s="373"/>
      <c r="J39" s="373"/>
      <c r="AF39" s="1635">
        <v>26</v>
      </c>
    </row>
    <row s="1645" customFormat="1" customHeight="1" ht="39.75">
      <c r="A40" s="991"/>
      <c r="B40" s="1640"/>
      <c r="C40" s="1640"/>
      <c r="D40" s="355"/>
      <c r="F40" s="2289" t="s">
        <v>828</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25">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25">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25">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25">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25">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25">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25">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25">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25">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25">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25">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25">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25">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25">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25">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25">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25">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25">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25">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25">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25">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25">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25">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25">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25">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25">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25">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25">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25">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25">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25">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25">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25">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25">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25">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25">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25">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25">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25">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25">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25">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25">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25">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25">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25">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25">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25">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25">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25">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25">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25">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25">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25">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25">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25">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25">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25">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25">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25">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25">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25">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25">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25">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25">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25">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25">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25">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25">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25">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25">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25">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25">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25">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25">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25">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25">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25">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25">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25">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25">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25">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25">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25">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25">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25">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25">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25">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25">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25">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25">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25">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25">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25">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25">
      <c r="AF196" s="1635">
        <v>11</v>
      </c>
    </row>
    <row customHeight="1" ht="11.25">
      <c r="AF197" s="1635">
        <v>11</v>
      </c>
    </row>
    <row customHeight="1" ht="11.25">
      <c r="AF198" s="1635">
        <v>11</v>
      </c>
    </row>
    <row customHeight="1" ht="11.25">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25">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25">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25">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25">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25">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25">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25">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25">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25">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25">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82</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67322-C52F-6AB4-DB87-0.0A683C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ООО "Концессионная Коммунальная Компания"</v>
      </c>
      <c r="E4" s="2219"/>
      <c r="F4" s="2220"/>
      <c r="X4" s="762">
        <v>20</v>
      </c>
    </row>
    <row customHeight="1" ht="11.25">
      <c r="C5" s="513"/>
      <c r="D5" s="592"/>
      <c r="E5" s="592"/>
      <c r="F5" s="592"/>
      <c r="G5" s="592"/>
      <c r="H5" s="756"/>
      <c r="I5" s="592"/>
      <c r="J5" s="756"/>
      <c r="K5" s="592"/>
      <c r="X5" s="509">
        <v>11</v>
      </c>
    </row>
    <row customHeight="1" ht="0.75">
      <c r="C6" s="513"/>
      <c r="D6" s="513"/>
      <c r="E6" s="526"/>
      <c r="F6" s="618"/>
      <c r="G6" s="1026"/>
      <c r="H6" s="1026"/>
      <c r="I6" s="1026" t="s">
        <v>126</v>
      </c>
      <c r="J6" s="1026"/>
      <c r="X6" s="509">
        <v>1</v>
      </c>
    </row>
    <row customHeight="1" ht="11.25">
      <c r="D7" s="715"/>
      <c r="E7" s="2371" t="s">
        <v>115</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25">
      <c r="A8" s="708"/>
      <c r="D8" s="715"/>
      <c r="E8" s="2371" t="s">
        <v>587</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25">
      <c r="A9" s="708"/>
      <c r="D9" s="715"/>
      <c r="E9" s="2371" t="s">
        <v>588</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25">
      <c r="A10" s="1025"/>
      <c r="B10" s="515"/>
      <c r="D10" s="2105" t="s">
        <v>324</v>
      </c>
      <c r="E10" s="2106"/>
      <c r="F10" s="2106"/>
      <c r="G10" s="2106"/>
      <c r="H10" s="2106"/>
      <c r="I10" s="2106"/>
      <c r="J10" s="2107"/>
      <c r="K10" s="2203"/>
      <c r="L10" s="513"/>
      <c r="X10" s="762">
        <v>11</v>
      </c>
    </row>
    <row s="1639" customFormat="1" customHeight="1" ht="24">
      <c r="A11" s="2389"/>
      <c r="B11" s="2389"/>
      <c r="C11" s="661"/>
      <c r="D11" s="707" t="s">
        <v>88</v>
      </c>
      <c r="E11" s="709" t="s">
        <v>829</v>
      </c>
      <c r="F11" s="709" t="s">
        <v>589</v>
      </c>
      <c r="G11" s="469" t="s">
        <v>327</v>
      </c>
      <c r="H11" s="469" t="s">
        <v>414</v>
      </c>
      <c r="I11" s="811" t="s">
        <v>327</v>
      </c>
      <c r="J11" s="812" t="s">
        <v>414</v>
      </c>
      <c r="K11" s="2236"/>
      <c r="L11" s="662"/>
      <c r="X11" s="513">
        <v>23</v>
      </c>
    </row>
    <row s="1646" customFormat="1" customHeight="1" ht="10.5">
      <c r="A12" s="956"/>
      <c r="D12" s="1029" t="s">
        <v>119</v>
      </c>
      <c r="E12" s="1029" t="s">
        <v>103</v>
      </c>
      <c r="F12" s="1029" t="s">
        <v>90</v>
      </c>
      <c r="G12" s="1030" t="str">
        <f>G1&amp;".1"</f>
        <v>4.1</v>
      </c>
      <c r="H12" s="1030" t="str">
        <f>G1&amp;".2"</f>
        <v>4.2</v>
      </c>
      <c r="I12" s="1030" t="str">
        <f>I1&amp;".1"</f>
        <v>4.1</v>
      </c>
      <c r="J12" s="1030" t="str">
        <f>I1&amp;".2"</f>
        <v>4.2</v>
      </c>
      <c r="K12" s="1030"/>
      <c r="X12" s="515">
        <v>10</v>
      </c>
    </row>
    <row customHeight="1" ht="22.5">
      <c r="A13" s="2396" t="s">
        <v>830</v>
      </c>
      <c r="D13" s="957" t="s">
        <v>119</v>
      </c>
      <c r="E13" s="283" t="s">
        <v>831</v>
      </c>
      <c r="F13" s="664" t="s">
        <v>832</v>
      </c>
      <c r="G13" s="561"/>
      <c r="H13" s="665"/>
      <c r="I13" s="561"/>
      <c r="J13" s="665"/>
      <c r="K13" s="293" t="s">
        <v>833</v>
      </c>
      <c r="L13" s="724"/>
      <c r="X13" s="509">
        <v>0</v>
      </c>
    </row>
    <row customHeight="1" ht="22.5">
      <c r="A14" s="2396"/>
      <c r="D14" s="543" t="s">
        <v>103</v>
      </c>
      <c r="E14" s="283" t="s">
        <v>834</v>
      </c>
      <c r="F14" s="664" t="s">
        <v>835</v>
      </c>
      <c r="G14" s="561"/>
      <c r="H14" s="666"/>
      <c r="I14" s="561"/>
      <c r="J14" s="666"/>
      <c r="K14" s="293" t="s">
        <v>836</v>
      </c>
      <c r="L14" s="724"/>
      <c r="X14" s="509">
        <v>0</v>
      </c>
    </row>
    <row s="1639" customFormat="1" customHeight="1" ht="78.75">
      <c r="A15" s="2396"/>
      <c r="B15" s="515"/>
      <c r="D15" s="957" t="s">
        <v>90</v>
      </c>
      <c r="E15" s="711" t="s">
        <v>837</v>
      </c>
      <c r="F15" s="954" t="s">
        <v>330</v>
      </c>
      <c r="G15" s="954" t="s">
        <v>330</v>
      </c>
      <c r="H15" s="110"/>
      <c r="I15" s="954" t="s">
        <v>330</v>
      </c>
      <c r="J15" s="110"/>
      <c r="K15" s="293" t="s">
        <v>838</v>
      </c>
      <c r="L15" s="724"/>
      <c r="X15" s="762">
        <v>0</v>
      </c>
    </row>
    <row s="1639" customFormat="1" customHeight="1" ht="22.5">
      <c r="A16" s="2396"/>
      <c r="B16" s="515"/>
      <c r="D16" s="957" t="s">
        <v>348</v>
      </c>
      <c r="E16" s="958" t="s">
        <v>839</v>
      </c>
      <c r="F16" s="954" t="s">
        <v>840</v>
      </c>
      <c r="G16" s="821"/>
      <c r="H16" s="110"/>
      <c r="I16" s="821"/>
      <c r="J16" s="110"/>
      <c r="K16" s="293"/>
      <c r="L16" s="724"/>
      <c r="X16" s="762">
        <v>0</v>
      </c>
    </row>
    <row s="1639" customFormat="1" customHeight="1" ht="22.5">
      <c r="A17" s="2396"/>
      <c r="B17" s="515"/>
      <c r="D17" s="957" t="s">
        <v>356</v>
      </c>
      <c r="E17" s="958" t="s">
        <v>841</v>
      </c>
      <c r="F17" s="954" t="s">
        <v>842</v>
      </c>
      <c r="G17" s="821"/>
      <c r="H17" s="110"/>
      <c r="I17" s="821"/>
      <c r="J17" s="110"/>
      <c r="K17" s="293"/>
      <c r="L17" s="724"/>
      <c r="X17" s="762">
        <v>0</v>
      </c>
    </row>
    <row s="1639" customFormat="1" customHeight="1" ht="33.75">
      <c r="A18" s="2396"/>
      <c r="B18" s="515"/>
      <c r="D18" s="957" t="s">
        <v>358</v>
      </c>
      <c r="E18" s="958" t="s">
        <v>843</v>
      </c>
      <c r="F18" s="954" t="s">
        <v>594</v>
      </c>
      <c r="G18" s="684"/>
      <c r="H18" s="110"/>
      <c r="I18" s="684"/>
      <c r="J18" s="110"/>
      <c r="K18" s="293"/>
      <c r="L18" s="724"/>
      <c r="X18" s="762">
        <v>0</v>
      </c>
    </row>
    <row customHeight="1" ht="101.25">
      <c r="A19" s="2396"/>
      <c r="D19" s="957" t="s">
        <v>91</v>
      </c>
      <c r="E19" s="283" t="s">
        <v>844</v>
      </c>
      <c r="F19" s="664" t="s">
        <v>569</v>
      </c>
      <c r="G19" s="667"/>
      <c r="H19" s="666"/>
      <c r="I19" s="959"/>
      <c r="J19" s="666"/>
      <c r="K19" s="293" t="s">
        <v>845</v>
      </c>
      <c r="L19" s="724"/>
      <c r="X19" s="509">
        <v>0</v>
      </c>
    </row>
    <row s="1639" customFormat="1" customHeight="1" ht="18.75">
      <c r="A20" s="2396"/>
      <c r="C20" s="960"/>
      <c r="D20" s="957" t="s">
        <v>776</v>
      </c>
      <c r="E20" s="958" t="s">
        <v>846</v>
      </c>
      <c r="F20" s="954" t="s">
        <v>330</v>
      </c>
      <c r="G20" s="954" t="s">
        <v>330</v>
      </c>
      <c r="H20" s="953" t="s">
        <v>330</v>
      </c>
      <c r="I20" s="954" t="s">
        <v>330</v>
      </c>
      <c r="J20" s="953" t="s">
        <v>330</v>
      </c>
      <c r="K20" s="952"/>
      <c r="L20" s="724"/>
      <c r="W20" s="679"/>
      <c r="X20" s="762">
        <v>0</v>
      </c>
    </row>
    <row s="1639" customFormat="1" customHeight="1" ht="33.75">
      <c r="A21" s="2396"/>
      <c r="C21" s="960"/>
      <c r="D21" s="957" t="s">
        <v>779</v>
      </c>
      <c r="E21" s="580" t="s">
        <v>847</v>
      </c>
      <c r="F21" s="954" t="s">
        <v>848</v>
      </c>
      <c r="G21" s="684"/>
      <c r="H21" s="110"/>
      <c r="I21" s="684"/>
      <c r="J21" s="110"/>
      <c r="K21" s="952"/>
      <c r="L21" s="724"/>
      <c r="W21" s="679"/>
      <c r="X21" s="762">
        <v>0</v>
      </c>
    </row>
    <row s="1639" customFormat="1" customHeight="1" ht="33.75">
      <c r="A22" s="2396"/>
      <c r="C22" s="960"/>
      <c r="D22" s="957" t="s">
        <v>782</v>
      </c>
      <c r="E22" s="580" t="s">
        <v>849</v>
      </c>
      <c r="F22" s="954" t="s">
        <v>850</v>
      </c>
      <c r="G22" s="684"/>
      <c r="H22" s="110"/>
      <c r="I22" s="684"/>
      <c r="J22" s="110"/>
      <c r="K22" s="952"/>
      <c r="L22" s="724"/>
      <c r="W22" s="679"/>
      <c r="X22" s="762">
        <v>0</v>
      </c>
    </row>
    <row s="1639" customFormat="1" customHeight="1" ht="22.5">
      <c r="A23" s="2396"/>
      <c r="C23" s="960"/>
      <c r="D23" s="957" t="s">
        <v>818</v>
      </c>
      <c r="E23" s="958" t="s">
        <v>851</v>
      </c>
      <c r="F23" s="954" t="s">
        <v>330</v>
      </c>
      <c r="G23" s="954" t="s">
        <v>330</v>
      </c>
      <c r="H23" s="953" t="s">
        <v>330</v>
      </c>
      <c r="I23" s="954" t="s">
        <v>330</v>
      </c>
      <c r="J23" s="953" t="s">
        <v>330</v>
      </c>
      <c r="K23" s="952"/>
      <c r="L23" s="724"/>
      <c r="W23" s="679"/>
      <c r="X23" s="762">
        <v>0</v>
      </c>
    </row>
    <row s="1639" customFormat="1" customHeight="1" ht="22.5">
      <c r="A24" s="2396"/>
      <c r="C24" s="960"/>
      <c r="D24" s="957" t="s">
        <v>852</v>
      </c>
      <c r="E24" s="580" t="s">
        <v>853</v>
      </c>
      <c r="F24" s="954" t="s">
        <v>854</v>
      </c>
      <c r="G24" s="684"/>
      <c r="H24" s="690"/>
      <c r="I24" s="684"/>
      <c r="J24" s="690"/>
      <c r="K24" s="952"/>
      <c r="L24" s="724"/>
      <c r="W24" s="679"/>
      <c r="X24" s="762">
        <v>0</v>
      </c>
    </row>
    <row s="1639" customFormat="1" customHeight="1" ht="22.5">
      <c r="A25" s="2396"/>
      <c r="C25" s="960"/>
      <c r="D25" s="957" t="s">
        <v>855</v>
      </c>
      <c r="E25" s="580" t="s">
        <v>856</v>
      </c>
      <c r="F25" s="954" t="s">
        <v>330</v>
      </c>
      <c r="G25" s="954" t="s">
        <v>330</v>
      </c>
      <c r="H25" s="953" t="s">
        <v>330</v>
      </c>
      <c r="I25" s="954" t="s">
        <v>330</v>
      </c>
      <c r="J25" s="953" t="s">
        <v>330</v>
      </c>
      <c r="K25" s="952"/>
      <c r="L25" s="724"/>
      <c r="W25" s="679"/>
      <c r="X25" s="762">
        <v>0</v>
      </c>
    </row>
    <row s="1639" customFormat="1" customHeight="1" ht="18.75">
      <c r="A26" s="2396"/>
      <c r="C26" s="960"/>
      <c r="D26" s="957" t="s">
        <v>857</v>
      </c>
      <c r="E26" s="557" t="s">
        <v>858</v>
      </c>
      <c r="F26" s="954" t="s">
        <v>859</v>
      </c>
      <c r="G26" s="684"/>
      <c r="H26" s="690"/>
      <c r="I26" s="684"/>
      <c r="J26" s="690"/>
      <c r="K26" s="952"/>
      <c r="L26" s="724"/>
      <c r="W26" s="679"/>
      <c r="X26" s="762">
        <v>0</v>
      </c>
    </row>
    <row s="1639" customFormat="1" customHeight="1" ht="18.75">
      <c r="A27" s="2396"/>
      <c r="C27" s="960"/>
      <c r="D27" s="957" t="s">
        <v>860</v>
      </c>
      <c r="E27" s="557" t="s">
        <v>861</v>
      </c>
      <c r="F27" s="954" t="s">
        <v>862</v>
      </c>
      <c r="G27" s="684"/>
      <c r="H27" s="690"/>
      <c r="I27" s="684"/>
      <c r="J27" s="690"/>
      <c r="K27" s="952"/>
      <c r="L27" s="724"/>
      <c r="W27" s="679"/>
      <c r="X27" s="762">
        <v>0</v>
      </c>
    </row>
    <row s="1639" customFormat="1" customHeight="1" ht="18.75">
      <c r="A28" s="2396"/>
      <c r="C28" s="960"/>
      <c r="D28" s="957" t="s">
        <v>863</v>
      </c>
      <c r="E28" s="580" t="s">
        <v>864</v>
      </c>
      <c r="F28" s="954" t="s">
        <v>330</v>
      </c>
      <c r="G28" s="954" t="s">
        <v>330</v>
      </c>
      <c r="H28" s="953" t="s">
        <v>330</v>
      </c>
      <c r="I28" s="954" t="s">
        <v>330</v>
      </c>
      <c r="J28" s="953" t="s">
        <v>330</v>
      </c>
      <c r="K28" s="952"/>
      <c r="L28" s="724"/>
      <c r="W28" s="679"/>
      <c r="X28" s="762">
        <v>0</v>
      </c>
    </row>
    <row s="1639" customFormat="1" customHeight="1" ht="18.75">
      <c r="A29" s="2396"/>
      <c r="C29" s="960"/>
      <c r="D29" s="957" t="s">
        <v>865</v>
      </c>
      <c r="E29" s="557" t="s">
        <v>858</v>
      </c>
      <c r="F29" s="954" t="s">
        <v>866</v>
      </c>
      <c r="G29" s="684"/>
      <c r="H29" s="690"/>
      <c r="I29" s="684"/>
      <c r="J29" s="690"/>
      <c r="K29" s="952"/>
      <c r="L29" s="724"/>
      <c r="W29" s="679"/>
      <c r="X29" s="762">
        <v>0</v>
      </c>
    </row>
    <row s="1639" customFormat="1" customHeight="1" ht="18.75">
      <c r="A30" s="2396"/>
      <c r="C30" s="960"/>
      <c r="D30" s="957" t="s">
        <v>867</v>
      </c>
      <c r="E30" s="557" t="s">
        <v>868</v>
      </c>
      <c r="F30" s="954" t="s">
        <v>869</v>
      </c>
      <c r="G30" s="684"/>
      <c r="H30" s="690"/>
      <c r="I30" s="684"/>
      <c r="J30" s="690"/>
      <c r="K30" s="952"/>
      <c r="L30" s="724"/>
      <c r="W30" s="679"/>
      <c r="X30" s="762">
        <v>0</v>
      </c>
    </row>
    <row customHeight="1" ht="126.75">
      <c r="A31" s="2396"/>
      <c r="D31" s="957" t="s">
        <v>120</v>
      </c>
      <c r="E31" s="283" t="s">
        <v>870</v>
      </c>
      <c r="F31" s="664" t="s">
        <v>581</v>
      </c>
      <c r="G31" s="561"/>
      <c r="H31" s="666"/>
      <c r="I31" s="561"/>
      <c r="J31" s="666"/>
      <c r="K31" s="293" t="s">
        <v>871</v>
      </c>
      <c r="L31" s="724"/>
      <c r="X31" s="509">
        <v>0</v>
      </c>
    </row>
    <row customHeight="1" ht="56.25">
      <c r="A32" s="2396"/>
      <c r="D32" s="957" t="s">
        <v>92</v>
      </c>
      <c r="E32" s="283" t="s">
        <v>872</v>
      </c>
      <c r="F32" s="543" t="s">
        <v>842</v>
      </c>
      <c r="G32" s="561"/>
      <c r="H32" s="666"/>
      <c r="I32" s="561"/>
      <c r="J32" s="666"/>
      <c r="K32" s="293" t="s">
        <v>873</v>
      </c>
      <c r="L32" s="724"/>
      <c r="X32" s="509">
        <v>0</v>
      </c>
    </row>
    <row customHeight="1" ht="11.25">
      <c r="A33" s="2396"/>
      <c r="E33" s="668"/>
      <c r="F33" s="185"/>
      <c r="G33" s="185"/>
      <c r="H33" s="185"/>
      <c r="I33" s="185"/>
      <c r="J33" s="185"/>
      <c r="K33" s="185"/>
      <c r="X33" s="509">
        <v>0</v>
      </c>
    </row>
    <row customHeight="1" ht="12.75">
      <c r="A34" s="2396"/>
      <c r="D34" s="69">
        <v>1</v>
      </c>
      <c r="E34" s="339" t="s">
        <v>874</v>
      </c>
      <c r="X34" s="509">
        <v>0</v>
      </c>
    </row>
    <row customHeight="1" ht="11.25">
      <c r="A35" s="2396"/>
      <c r="D35" s="373"/>
      <c r="E35" s="339" t="s">
        <v>875</v>
      </c>
      <c r="X35" s="509">
        <v>0</v>
      </c>
    </row>
    <row s="1639" customFormat="1" customHeight="1" ht="11.25">
      <c r="A36" s="1037"/>
      <c r="B36" s="522"/>
      <c r="D36" s="1038"/>
      <c r="E36" s="1039"/>
      <c r="X36" s="513">
        <v>11</v>
      </c>
    </row>
    <row s="1639" customFormat="1" customHeight="1" ht="22.5" hidden="1">
      <c r="A37" s="2396" t="s">
        <v>876</v>
      </c>
      <c r="B37" s="515"/>
      <c r="D37" s="957">
        <v>1</v>
      </c>
      <c r="E37" s="711" t="s">
        <v>877</v>
      </c>
      <c r="F37" s="664" t="s">
        <v>832</v>
      </c>
      <c r="G37" s="561"/>
      <c r="H37" s="523"/>
      <c r="I37" s="561"/>
      <c r="J37" s="523"/>
      <c r="K37" s="293" t="s">
        <v>878</v>
      </c>
      <c r="X37" s="762">
        <v>0</v>
      </c>
    </row>
    <row s="1639" customFormat="1" customHeight="1" ht="22.5" hidden="1">
      <c r="A38" s="2396"/>
      <c r="B38" s="515"/>
      <c r="D38" s="673" t="s">
        <v>103</v>
      </c>
      <c r="E38" s="1036" t="s">
        <v>879</v>
      </c>
      <c r="F38" s="1040" t="s">
        <v>569</v>
      </c>
      <c r="G38" s="1040" t="s">
        <v>569</v>
      </c>
      <c r="H38" s="1034"/>
      <c r="I38" s="1040" t="s">
        <v>569</v>
      </c>
      <c r="J38" s="1034"/>
      <c r="K38" s="1035"/>
      <c r="X38" s="762">
        <v>0</v>
      </c>
    </row>
    <row s="1639" customFormat="1" customHeight="1" ht="33.75" hidden="1">
      <c r="A39" s="2396"/>
      <c r="B39" s="515"/>
      <c r="D39" s="669" t="s">
        <v>734</v>
      </c>
      <c r="E39" s="727" t="s">
        <v>880</v>
      </c>
      <c r="F39" s="664" t="s">
        <v>881</v>
      </c>
      <c r="G39" s="672"/>
      <c r="H39" s="1027"/>
      <c r="I39" s="672"/>
      <c r="J39" s="1027"/>
      <c r="K39" s="293" t="s">
        <v>882</v>
      </c>
      <c r="X39" s="762">
        <v>0</v>
      </c>
    </row>
    <row s="1639" customFormat="1" customHeight="1" ht="33.75" hidden="1">
      <c r="A40" s="2396"/>
      <c r="B40" s="515"/>
      <c r="D40" s="669" t="s">
        <v>737</v>
      </c>
      <c r="E40" s="727" t="s">
        <v>883</v>
      </c>
      <c r="F40" s="1031" t="s">
        <v>884</v>
      </c>
      <c r="G40" s="745"/>
      <c r="H40" s="1027"/>
      <c r="I40" s="745"/>
      <c r="J40" s="1027"/>
      <c r="K40" s="293" t="s">
        <v>885</v>
      </c>
      <c r="X40" s="762">
        <v>0</v>
      </c>
    </row>
    <row s="1639" customFormat="1" customHeight="1" ht="22.5" hidden="1">
      <c r="A41" s="2396"/>
      <c r="B41" s="515"/>
      <c r="D41" s="669" t="s">
        <v>90</v>
      </c>
      <c r="E41" s="726" t="s">
        <v>886</v>
      </c>
      <c r="F41" s="664" t="s">
        <v>569</v>
      </c>
      <c r="G41" s="664" t="s">
        <v>569</v>
      </c>
      <c r="H41" s="1028"/>
      <c r="I41" s="664" t="s">
        <v>569</v>
      </c>
      <c r="J41" s="1028"/>
      <c r="K41" s="306"/>
      <c r="X41" s="762">
        <v>0</v>
      </c>
    </row>
    <row s="1639" customFormat="1" customHeight="1" ht="45" hidden="1">
      <c r="A42" s="2396"/>
      <c r="B42" s="515"/>
      <c r="D42" s="669" t="s">
        <v>348</v>
      </c>
      <c r="E42" s="727" t="s">
        <v>887</v>
      </c>
      <c r="F42" s="664" t="s">
        <v>581</v>
      </c>
      <c r="G42" s="561"/>
      <c r="H42" s="1028"/>
      <c r="I42" s="561"/>
      <c r="J42" s="1028"/>
      <c r="K42" s="306" t="s">
        <v>888</v>
      </c>
      <c r="X42" s="762">
        <v>0</v>
      </c>
    </row>
    <row s="1639" customFormat="1" customHeight="1" ht="45" hidden="1">
      <c r="A43" s="2396"/>
      <c r="B43" s="515"/>
      <c r="D43" s="669" t="s">
        <v>356</v>
      </c>
      <c r="E43" s="671" t="s">
        <v>889</v>
      </c>
      <c r="F43" s="1032" t="s">
        <v>581</v>
      </c>
      <c r="G43" s="746"/>
      <c r="H43" s="1027"/>
      <c r="I43" s="746"/>
      <c r="J43" s="1027"/>
      <c r="K43" s="306" t="s">
        <v>890</v>
      </c>
      <c r="X43" s="762">
        <v>0</v>
      </c>
    </row>
    <row s="1639" customFormat="1" customHeight="1" ht="11.25" hidden="1">
      <c r="A44" s="2396"/>
      <c r="B44" s="515"/>
      <c r="D44" s="669" t="s">
        <v>91</v>
      </c>
      <c r="E44" s="670" t="s">
        <v>891</v>
      </c>
      <c r="F44" s="664" t="s">
        <v>881</v>
      </c>
      <c r="G44" s="672"/>
      <c r="H44" s="1027"/>
      <c r="I44" s="672"/>
      <c r="J44" s="1027"/>
      <c r="K44" s="293"/>
      <c r="X44" s="762">
        <v>0</v>
      </c>
    </row>
    <row s="1639" customFormat="1" customHeight="1" ht="11.25" hidden="1">
      <c r="A45" s="2396"/>
      <c r="B45" s="515"/>
      <c r="D45" s="669" t="s">
        <v>776</v>
      </c>
      <c r="E45" s="671" t="s">
        <v>892</v>
      </c>
      <c r="F45" s="664" t="s">
        <v>881</v>
      </c>
      <c r="G45" s="672"/>
      <c r="H45" s="1027"/>
      <c r="I45" s="672"/>
      <c r="J45" s="1027"/>
      <c r="K45" s="293"/>
      <c r="X45" s="762">
        <v>0</v>
      </c>
    </row>
    <row s="1639" customFormat="1" customHeight="1" ht="11.25" hidden="1">
      <c r="A46" s="2396"/>
      <c r="B46" s="515"/>
      <c r="D46" s="669" t="s">
        <v>818</v>
      </c>
      <c r="E46" s="671" t="s">
        <v>893</v>
      </c>
      <c r="F46" s="664" t="s">
        <v>881</v>
      </c>
      <c r="G46" s="672"/>
      <c r="H46" s="1027"/>
      <c r="I46" s="672"/>
      <c r="J46" s="1027"/>
      <c r="K46" s="293"/>
      <c r="X46" s="762">
        <v>0</v>
      </c>
    </row>
    <row s="1639" customFormat="1" customHeight="1" ht="11.25" hidden="1">
      <c r="A47" s="2396"/>
      <c r="B47" s="515"/>
      <c r="D47" s="669" t="s">
        <v>821</v>
      </c>
      <c r="E47" s="671" t="s">
        <v>894</v>
      </c>
      <c r="F47" s="664" t="s">
        <v>881</v>
      </c>
      <c r="G47" s="672"/>
      <c r="H47" s="1027"/>
      <c r="I47" s="672"/>
      <c r="J47" s="1027"/>
      <c r="K47" s="293"/>
      <c r="X47" s="762">
        <v>0</v>
      </c>
    </row>
    <row s="1639" customFormat="1" customHeight="1" ht="11.25" hidden="1">
      <c r="A48" s="2396"/>
      <c r="B48" s="515"/>
      <c r="D48" s="669" t="s">
        <v>895</v>
      </c>
      <c r="E48" s="675" t="s">
        <v>896</v>
      </c>
      <c r="F48" s="664" t="s">
        <v>881</v>
      </c>
      <c r="G48" s="672"/>
      <c r="H48" s="1027"/>
      <c r="I48" s="672"/>
      <c r="J48" s="1027"/>
      <c r="K48" s="293"/>
      <c r="X48" s="762">
        <v>0</v>
      </c>
    </row>
    <row s="1639" customFormat="1" customHeight="1" ht="11.25" hidden="1">
      <c r="A49" s="2396"/>
      <c r="B49" s="515"/>
      <c r="D49" s="669" t="s">
        <v>897</v>
      </c>
      <c r="E49" s="675" t="s">
        <v>898</v>
      </c>
      <c r="F49" s="664" t="s">
        <v>881</v>
      </c>
      <c r="G49" s="672"/>
      <c r="H49" s="1027"/>
      <c r="I49" s="672"/>
      <c r="J49" s="1027"/>
      <c r="K49" s="293"/>
      <c r="X49" s="762">
        <v>0</v>
      </c>
    </row>
    <row s="1639" customFormat="1" customHeight="1" ht="11.25" hidden="1">
      <c r="A50" s="2396"/>
      <c r="B50" s="515"/>
      <c r="D50" s="669" t="s">
        <v>899</v>
      </c>
      <c r="E50" s="671" t="s">
        <v>900</v>
      </c>
      <c r="F50" s="664" t="s">
        <v>881</v>
      </c>
      <c r="G50" s="672"/>
      <c r="H50" s="1027"/>
      <c r="I50" s="672"/>
      <c r="J50" s="1027"/>
      <c r="K50" s="293"/>
      <c r="X50" s="762">
        <v>0</v>
      </c>
    </row>
    <row s="1639" customFormat="1" customHeight="1" ht="11.25" hidden="1">
      <c r="A51" s="2396"/>
      <c r="B51" s="515"/>
      <c r="D51" s="669" t="s">
        <v>901</v>
      </c>
      <c r="E51" s="671" t="s">
        <v>902</v>
      </c>
      <c r="F51" s="664" t="s">
        <v>881</v>
      </c>
      <c r="G51" s="672"/>
      <c r="H51" s="1027"/>
      <c r="I51" s="672"/>
      <c r="J51" s="1027"/>
      <c r="K51" s="293"/>
      <c r="X51" s="762">
        <v>0</v>
      </c>
    </row>
    <row s="1639" customFormat="1" customHeight="1" ht="45" hidden="1">
      <c r="A52" s="2396"/>
      <c r="B52" s="515"/>
      <c r="D52" s="669" t="s">
        <v>120</v>
      </c>
      <c r="E52" s="670" t="s">
        <v>903</v>
      </c>
      <c r="F52" s="664" t="s">
        <v>881</v>
      </c>
      <c r="G52" s="672"/>
      <c r="H52" s="1027"/>
      <c r="I52" s="672"/>
      <c r="J52" s="1027"/>
      <c r="K52" s="293"/>
      <c r="X52" s="762">
        <v>0</v>
      </c>
    </row>
    <row s="1639" customFormat="1" customHeight="1" ht="11.25" hidden="1">
      <c r="A53" s="2396"/>
      <c r="B53" s="515"/>
      <c r="D53" s="669" t="s">
        <v>337</v>
      </c>
      <c r="E53" s="671" t="s">
        <v>892</v>
      </c>
      <c r="F53" s="664" t="s">
        <v>881</v>
      </c>
      <c r="G53" s="672"/>
      <c r="H53" s="1027"/>
      <c r="I53" s="672"/>
      <c r="J53" s="1027"/>
      <c r="K53" s="293"/>
      <c r="X53" s="762">
        <v>0</v>
      </c>
    </row>
    <row s="1639" customFormat="1" customHeight="1" ht="11.25" hidden="1">
      <c r="A54" s="2396"/>
      <c r="B54" s="515"/>
      <c r="D54" s="669" t="s">
        <v>904</v>
      </c>
      <c r="E54" s="671" t="s">
        <v>893</v>
      </c>
      <c r="F54" s="664" t="s">
        <v>881</v>
      </c>
      <c r="G54" s="672"/>
      <c r="H54" s="1027"/>
      <c r="I54" s="672"/>
      <c r="J54" s="1027"/>
      <c r="K54" s="293"/>
      <c r="X54" s="762">
        <v>0</v>
      </c>
    </row>
    <row s="1639" customFormat="1" customHeight="1" ht="11.25" hidden="1">
      <c r="A55" s="2396"/>
      <c r="B55" s="515"/>
      <c r="D55" s="669" t="s">
        <v>905</v>
      </c>
      <c r="E55" s="671" t="s">
        <v>894</v>
      </c>
      <c r="F55" s="664" t="s">
        <v>881</v>
      </c>
      <c r="G55" s="672"/>
      <c r="H55" s="1027"/>
      <c r="I55" s="672"/>
      <c r="J55" s="1027"/>
      <c r="K55" s="293"/>
      <c r="X55" s="762">
        <v>0</v>
      </c>
    </row>
    <row s="1639" customFormat="1" customHeight="1" ht="11.25" hidden="1">
      <c r="A56" s="2396"/>
      <c r="B56" s="515"/>
      <c r="D56" s="669" t="s">
        <v>906</v>
      </c>
      <c r="E56" s="675" t="s">
        <v>896</v>
      </c>
      <c r="F56" s="664" t="s">
        <v>881</v>
      </c>
      <c r="G56" s="672"/>
      <c r="H56" s="1027"/>
      <c r="I56" s="672"/>
      <c r="J56" s="1027"/>
      <c r="K56" s="293"/>
      <c r="X56" s="762">
        <v>0</v>
      </c>
    </row>
    <row s="1639" customFormat="1" customHeight="1" ht="11.25" hidden="1">
      <c r="A57" s="2396"/>
      <c r="B57" s="515"/>
      <c r="D57" s="669" t="s">
        <v>907</v>
      </c>
      <c r="E57" s="675" t="s">
        <v>898</v>
      </c>
      <c r="F57" s="664" t="s">
        <v>881</v>
      </c>
      <c r="G57" s="672"/>
      <c r="H57" s="1027"/>
      <c r="I57" s="672"/>
      <c r="J57" s="1027"/>
      <c r="K57" s="293"/>
      <c r="X57" s="762">
        <v>0</v>
      </c>
    </row>
    <row s="1639" customFormat="1" customHeight="1" ht="11.25" hidden="1">
      <c r="A58" s="2396"/>
      <c r="B58" s="515"/>
      <c r="D58" s="669" t="s">
        <v>908</v>
      </c>
      <c r="E58" s="671" t="s">
        <v>900</v>
      </c>
      <c r="F58" s="664" t="s">
        <v>881</v>
      </c>
      <c r="G58" s="672"/>
      <c r="H58" s="1027"/>
      <c r="I58" s="672"/>
      <c r="J58" s="1027"/>
      <c r="K58" s="293"/>
      <c r="X58" s="762">
        <v>0</v>
      </c>
    </row>
    <row s="1639" customFormat="1" customHeight="1" ht="11.25" hidden="1">
      <c r="A59" s="2396"/>
      <c r="B59" s="515"/>
      <c r="D59" s="669" t="s">
        <v>909</v>
      </c>
      <c r="E59" s="671" t="s">
        <v>902</v>
      </c>
      <c r="F59" s="664" t="s">
        <v>881</v>
      </c>
      <c r="G59" s="672"/>
      <c r="H59" s="1027"/>
      <c r="I59" s="672"/>
      <c r="J59" s="1027"/>
      <c r="K59" s="293"/>
      <c r="X59" s="762">
        <v>0</v>
      </c>
    </row>
    <row s="1639" customFormat="1" customHeight="1" ht="33.75" hidden="1">
      <c r="A60" s="2396"/>
      <c r="B60" s="515"/>
      <c r="D60" s="669" t="s">
        <v>92</v>
      </c>
      <c r="E60" s="670" t="s">
        <v>910</v>
      </c>
      <c r="F60" s="725" t="s">
        <v>581</v>
      </c>
      <c r="G60" s="746"/>
      <c r="H60" s="1027"/>
      <c r="I60" s="746"/>
      <c r="J60" s="1027"/>
      <c r="K60" s="306" t="s">
        <v>911</v>
      </c>
      <c r="X60" s="762">
        <v>0</v>
      </c>
    </row>
    <row s="1639" customFormat="1" customHeight="1" ht="33.75" hidden="1">
      <c r="A61" s="2396"/>
      <c r="B61" s="515"/>
      <c r="D61" s="669" t="s">
        <v>93</v>
      </c>
      <c r="E61" s="670" t="s">
        <v>912</v>
      </c>
      <c r="F61" s="730" t="s">
        <v>842</v>
      </c>
      <c r="G61" s="672"/>
      <c r="H61" s="1027"/>
      <c r="I61" s="672"/>
      <c r="J61" s="1027"/>
      <c r="K61" s="293"/>
      <c r="X61" s="762">
        <v>0</v>
      </c>
    </row>
    <row s="1639" customFormat="1" customHeight="1" ht="22.5" hidden="1">
      <c r="A62" s="2396"/>
      <c r="B62" s="515" t="s">
        <v>611</v>
      </c>
      <c r="D62" s="669" t="s">
        <v>121</v>
      </c>
      <c r="E62" s="670" t="s">
        <v>913</v>
      </c>
      <c r="F62" s="730" t="s">
        <v>330</v>
      </c>
      <c r="G62" s="386"/>
      <c r="H62" s="1027"/>
      <c r="I62" s="386"/>
      <c r="J62" s="1027"/>
      <c r="K62" s="293" t="s">
        <v>654</v>
      </c>
      <c r="X62" s="762">
        <v>0</v>
      </c>
    </row>
    <row s="1639" customFormat="1" customHeight="1" ht="45" hidden="1">
      <c r="A63" s="2396"/>
      <c r="B63" s="515" t="s">
        <v>611</v>
      </c>
      <c r="D63" s="669" t="s">
        <v>914</v>
      </c>
      <c r="E63" s="671" t="s">
        <v>915</v>
      </c>
      <c r="F63" s="725" t="s">
        <v>330</v>
      </c>
      <c r="G63" s="386"/>
      <c r="H63" s="1027"/>
      <c r="I63" s="386"/>
      <c r="J63" s="1027"/>
      <c r="K63" s="293" t="s">
        <v>654</v>
      </c>
      <c r="X63" s="762">
        <v>0</v>
      </c>
    </row>
    <row s="1639" customFormat="1" customHeight="1" ht="11.25">
      <c r="A64" s="1037"/>
      <c r="B64" s="522"/>
      <c r="D64" s="1038"/>
      <c r="E64" s="1039"/>
      <c r="X64" s="513">
        <v>11</v>
      </c>
    </row>
    <row s="1639" customFormat="1" customHeight="1" ht="22.5" hidden="1">
      <c r="A65" s="2396" t="s">
        <v>916</v>
      </c>
      <c r="B65" s="515"/>
      <c r="D65" s="669">
        <v>1</v>
      </c>
      <c r="E65" s="748" t="s">
        <v>917</v>
      </c>
      <c r="F65" s="744" t="s">
        <v>832</v>
      </c>
      <c r="G65" s="745"/>
      <c r="H65" s="1033"/>
      <c r="I65" s="745"/>
      <c r="J65" s="1033"/>
      <c r="K65" s="305" t="s">
        <v>918</v>
      </c>
      <c r="X65" s="762">
        <v>0</v>
      </c>
    </row>
    <row s="1639" customFormat="1" customHeight="1" ht="56.25" hidden="1">
      <c r="A66" s="2396"/>
      <c r="B66" s="515"/>
      <c r="D66" s="747" t="s">
        <v>103</v>
      </c>
      <c r="E66" s="711" t="s">
        <v>919</v>
      </c>
      <c r="F66" s="664" t="s">
        <v>569</v>
      </c>
      <c r="G66" s="664" t="s">
        <v>569</v>
      </c>
      <c r="H66" s="523"/>
      <c r="I66" s="664" t="s">
        <v>569</v>
      </c>
      <c r="J66" s="523"/>
      <c r="K66" s="293"/>
      <c r="X66" s="762">
        <v>0</v>
      </c>
    </row>
    <row s="1639" customFormat="1" customHeight="1" ht="33.75" hidden="1">
      <c r="A67" s="2396"/>
      <c r="B67" s="515"/>
      <c r="D67" s="747" t="s">
        <v>731</v>
      </c>
      <c r="E67" s="958" t="s">
        <v>920</v>
      </c>
      <c r="F67" s="664" t="s">
        <v>884</v>
      </c>
      <c r="G67" s="731"/>
      <c r="H67" s="523"/>
      <c r="I67" s="731"/>
      <c r="J67" s="523"/>
      <c r="K67" s="293"/>
      <c r="X67" s="762">
        <v>0</v>
      </c>
    </row>
    <row s="1639" customFormat="1" customHeight="1" ht="22.5" hidden="1">
      <c r="A68" s="2396"/>
      <c r="B68" s="515"/>
      <c r="D68" s="747" t="s">
        <v>331</v>
      </c>
      <c r="E68" s="958" t="s">
        <v>921</v>
      </c>
      <c r="F68" s="664" t="s">
        <v>884</v>
      </c>
      <c r="G68" s="731"/>
      <c r="H68" s="523"/>
      <c r="I68" s="731"/>
      <c r="J68" s="523"/>
      <c r="K68" s="293"/>
      <c r="X68" s="762">
        <v>0</v>
      </c>
    </row>
    <row s="1639" customFormat="1" customHeight="1" ht="22.5" hidden="1">
      <c r="A69" s="2396"/>
      <c r="B69" s="515"/>
      <c r="D69" s="747" t="s">
        <v>334</v>
      </c>
      <c r="E69" s="958" t="s">
        <v>922</v>
      </c>
      <c r="F69" s="725" t="s">
        <v>581</v>
      </c>
      <c r="G69" s="746"/>
      <c r="H69" s="523"/>
      <c r="I69" s="746"/>
      <c r="J69" s="523"/>
      <c r="K69" s="293"/>
      <c r="X69" s="762">
        <v>0</v>
      </c>
    </row>
    <row s="1639" customFormat="1" customHeight="1" ht="22.5" hidden="1">
      <c r="A70" s="2396"/>
      <c r="B70" s="515"/>
      <c r="D70" s="747" t="s">
        <v>751</v>
      </c>
      <c r="E70" s="958" t="s">
        <v>923</v>
      </c>
      <c r="F70" s="725" t="s">
        <v>581</v>
      </c>
      <c r="G70" s="746"/>
      <c r="H70" s="523"/>
      <c r="I70" s="746"/>
      <c r="J70" s="523"/>
      <c r="K70" s="293"/>
      <c r="X70" s="762">
        <v>0</v>
      </c>
    </row>
    <row s="1639" customFormat="1" customHeight="1" ht="22.5" hidden="1">
      <c r="A71" s="2396"/>
      <c r="B71" s="515"/>
      <c r="D71" s="669" t="s">
        <v>90</v>
      </c>
      <c r="E71" s="670" t="s">
        <v>924</v>
      </c>
      <c r="F71" s="664" t="s">
        <v>884</v>
      </c>
      <c r="G71" s="561"/>
      <c r="H71" s="1034"/>
      <c r="I71" s="561"/>
      <c r="J71" s="1034"/>
      <c r="K71" s="306"/>
      <c r="X71" s="762">
        <v>0</v>
      </c>
    </row>
    <row s="1639" customFormat="1" customHeight="1" ht="56.25" hidden="1">
      <c r="A72" s="2396"/>
      <c r="B72" s="515"/>
      <c r="D72" s="669" t="s">
        <v>91</v>
      </c>
      <c r="E72" s="670" t="s">
        <v>925</v>
      </c>
      <c r="F72" s="725" t="s">
        <v>581</v>
      </c>
      <c r="G72" s="746"/>
      <c r="H72" s="1027"/>
      <c r="I72" s="746"/>
      <c r="J72" s="1027"/>
      <c r="K72" s="306"/>
      <c r="X72" s="762">
        <v>0</v>
      </c>
    </row>
    <row s="1639" customFormat="1" customHeight="1" ht="33.75" hidden="1">
      <c r="A73" s="2396"/>
      <c r="B73" s="515"/>
      <c r="D73" s="669" t="s">
        <v>120</v>
      </c>
      <c r="E73" s="670" t="s">
        <v>926</v>
      </c>
      <c r="F73" s="730" t="s">
        <v>842</v>
      </c>
      <c r="G73" s="672"/>
      <c r="H73" s="1027"/>
      <c r="I73" s="672"/>
      <c r="J73" s="1027"/>
      <c r="K73" s="293"/>
      <c r="X73" s="762">
        <v>0</v>
      </c>
    </row>
    <row s="1639" customFormat="1" customHeight="1" ht="22.5" hidden="1">
      <c r="A74" s="2396"/>
      <c r="B74" s="515" t="s">
        <v>611</v>
      </c>
      <c r="D74" s="669" t="s">
        <v>92</v>
      </c>
      <c r="E74" s="670" t="s">
        <v>927</v>
      </c>
      <c r="F74" s="730" t="s">
        <v>330</v>
      </c>
      <c r="G74" s="386"/>
      <c r="H74" s="1027"/>
      <c r="I74" s="386"/>
      <c r="J74" s="1027"/>
      <c r="K74" s="293" t="s">
        <v>654</v>
      </c>
      <c r="X74" s="762">
        <v>0</v>
      </c>
    </row>
    <row s="1639" customFormat="1" customHeight="1" ht="45" hidden="1">
      <c r="A75" s="2396"/>
      <c r="B75" s="515" t="s">
        <v>611</v>
      </c>
      <c r="D75" s="669" t="s">
        <v>675</v>
      </c>
      <c r="E75" s="671" t="s">
        <v>928</v>
      </c>
      <c r="F75" s="725" t="s">
        <v>330</v>
      </c>
      <c r="G75" s="386"/>
      <c r="H75" s="1027"/>
      <c r="I75" s="386"/>
      <c r="J75" s="1027"/>
      <c r="K75" s="293" t="s">
        <v>654</v>
      </c>
      <c r="X75" s="762">
        <v>0</v>
      </c>
    </row>
    <row s="1639" customFormat="1" customHeight="1" ht="11.25">
      <c r="A76" s="1037"/>
      <c r="B76" s="522"/>
      <c r="D76" s="1038"/>
      <c r="E76" s="1039"/>
      <c r="X76" s="513">
        <v>11</v>
      </c>
    </row>
    <row s="1639" customFormat="1" customHeight="1" ht="11.25" hidden="1">
      <c r="A77" s="2396" t="s">
        <v>929</v>
      </c>
      <c r="B77" s="515"/>
      <c r="D77" s="669">
        <v>1</v>
      </c>
      <c r="E77" s="670" t="s">
        <v>930</v>
      </c>
      <c r="F77" s="725" t="s">
        <v>832</v>
      </c>
      <c r="G77" s="728"/>
      <c r="H77" s="1027"/>
      <c r="I77" s="728"/>
      <c r="J77" s="1027"/>
      <c r="K77" s="293" t="s">
        <v>931</v>
      </c>
      <c r="X77" s="762">
        <v>0</v>
      </c>
    </row>
    <row s="1639" customFormat="1" customHeight="1" ht="11.25" hidden="1">
      <c r="A78" s="2396"/>
      <c r="B78" s="515"/>
      <c r="D78" s="669" t="s">
        <v>103</v>
      </c>
      <c r="E78" s="670" t="s">
        <v>932</v>
      </c>
      <c r="F78" s="725" t="s">
        <v>832</v>
      </c>
      <c r="G78" s="728"/>
      <c r="H78" s="1027"/>
      <c r="I78" s="728"/>
      <c r="J78" s="1027"/>
      <c r="K78" s="293" t="s">
        <v>933</v>
      </c>
      <c r="X78" s="762">
        <v>0</v>
      </c>
    </row>
    <row s="1639" customFormat="1" customHeight="1" ht="22.5" hidden="1">
      <c r="A79" s="2396"/>
      <c r="B79" s="515"/>
      <c r="D79" s="669" t="s">
        <v>90</v>
      </c>
      <c r="E79" s="726" t="s">
        <v>934</v>
      </c>
      <c r="F79" s="664" t="s">
        <v>881</v>
      </c>
      <c r="G79" s="728"/>
      <c r="H79" s="1027"/>
      <c r="I79" s="728"/>
      <c r="J79" s="1027"/>
      <c r="K79" s="293" t="s">
        <v>935</v>
      </c>
      <c r="X79" s="762">
        <v>0</v>
      </c>
    </row>
    <row s="1639" customFormat="1" customHeight="1" ht="11.25" hidden="1">
      <c r="A80" s="2396"/>
      <c r="B80" s="515"/>
      <c r="D80" s="669" t="s">
        <v>348</v>
      </c>
      <c r="E80" s="727" t="s">
        <v>936</v>
      </c>
      <c r="F80" s="664" t="s">
        <v>881</v>
      </c>
      <c r="G80" s="728"/>
      <c r="H80" s="1027"/>
      <c r="I80" s="728"/>
      <c r="J80" s="1027"/>
      <c r="K80" s="293"/>
      <c r="X80" s="762">
        <v>0</v>
      </c>
    </row>
    <row s="1639" customFormat="1" customHeight="1" ht="11.25" hidden="1">
      <c r="A81" s="2396"/>
      <c r="B81" s="515"/>
      <c r="D81" s="669" t="s">
        <v>356</v>
      </c>
      <c r="E81" s="727" t="s">
        <v>937</v>
      </c>
      <c r="F81" s="664" t="s">
        <v>881</v>
      </c>
      <c r="G81" s="728"/>
      <c r="H81" s="1027"/>
      <c r="I81" s="728"/>
      <c r="J81" s="1027"/>
      <c r="K81" s="293"/>
      <c r="X81" s="762">
        <v>0</v>
      </c>
    </row>
    <row s="1639" customFormat="1" customHeight="1" ht="11.25" hidden="1">
      <c r="A82" s="2396"/>
      <c r="B82" s="515"/>
      <c r="D82" s="669" t="s">
        <v>358</v>
      </c>
      <c r="E82" s="727" t="s">
        <v>938</v>
      </c>
      <c r="F82" s="664" t="s">
        <v>881</v>
      </c>
      <c r="G82" s="728"/>
      <c r="H82" s="1027"/>
      <c r="I82" s="728"/>
      <c r="J82" s="1027"/>
      <c r="K82" s="293"/>
      <c r="X82" s="762">
        <v>0</v>
      </c>
    </row>
    <row s="1639" customFormat="1" customHeight="1" ht="11.25" hidden="1">
      <c r="A83" s="2396"/>
      <c r="B83" s="515"/>
      <c r="D83" s="669" t="s">
        <v>360</v>
      </c>
      <c r="E83" s="727" t="s">
        <v>939</v>
      </c>
      <c r="F83" s="664" t="s">
        <v>881</v>
      </c>
      <c r="G83" s="728"/>
      <c r="H83" s="1027"/>
      <c r="I83" s="728"/>
      <c r="J83" s="1027"/>
      <c r="K83" s="293"/>
      <c r="X83" s="762">
        <v>0</v>
      </c>
    </row>
    <row s="1639" customFormat="1" customHeight="1" ht="11.25" hidden="1">
      <c r="A84" s="2396"/>
      <c r="B84" s="515"/>
      <c r="D84" s="669" t="s">
        <v>940</v>
      </c>
      <c r="E84" s="727" t="s">
        <v>941</v>
      </c>
      <c r="F84" s="664" t="s">
        <v>881</v>
      </c>
      <c r="G84" s="728"/>
      <c r="H84" s="1027"/>
      <c r="I84" s="728"/>
      <c r="J84" s="1027"/>
      <c r="K84" s="293"/>
      <c r="X84" s="762">
        <v>0</v>
      </c>
    </row>
    <row s="1639" customFormat="1" customHeight="1" ht="11.25" hidden="1">
      <c r="A85" s="2396"/>
      <c r="B85" s="515"/>
      <c r="D85" s="669" t="s">
        <v>942</v>
      </c>
      <c r="E85" s="727" t="s">
        <v>943</v>
      </c>
      <c r="F85" s="664" t="s">
        <v>881</v>
      </c>
      <c r="G85" s="728"/>
      <c r="H85" s="1027"/>
      <c r="I85" s="728"/>
      <c r="J85" s="1027"/>
      <c r="K85" s="293"/>
      <c r="X85" s="762">
        <v>0</v>
      </c>
    </row>
    <row s="1639" customFormat="1" customHeight="1" ht="11.25" hidden="1">
      <c r="A86" s="2396"/>
      <c r="B86" s="515"/>
      <c r="D86" s="669" t="s">
        <v>944</v>
      </c>
      <c r="E86" s="727" t="s">
        <v>945</v>
      </c>
      <c r="F86" s="664" t="s">
        <v>881</v>
      </c>
      <c r="G86" s="728"/>
      <c r="H86" s="1027"/>
      <c r="I86" s="728"/>
      <c r="J86" s="1027"/>
      <c r="K86" s="293"/>
      <c r="X86" s="762">
        <v>0</v>
      </c>
    </row>
    <row s="1639" customFormat="1" customHeight="1" ht="45" hidden="1">
      <c r="A87" s="2396"/>
      <c r="B87" s="515"/>
      <c r="D87" s="669" t="s">
        <v>91</v>
      </c>
      <c r="E87" s="670" t="s">
        <v>946</v>
      </c>
      <c r="F87" s="664" t="s">
        <v>881</v>
      </c>
      <c r="G87" s="728"/>
      <c r="H87" s="1027"/>
      <c r="I87" s="728"/>
      <c r="J87" s="1027"/>
      <c r="K87" s="293" t="s">
        <v>947</v>
      </c>
      <c r="X87" s="762">
        <v>0</v>
      </c>
    </row>
    <row s="1639" customFormat="1" customHeight="1" ht="11.25" hidden="1">
      <c r="A88" s="2396"/>
      <c r="B88" s="515"/>
      <c r="D88" s="669" t="s">
        <v>776</v>
      </c>
      <c r="E88" s="727" t="s">
        <v>936</v>
      </c>
      <c r="F88" s="664" t="s">
        <v>881</v>
      </c>
      <c r="G88" s="728"/>
      <c r="H88" s="1027"/>
      <c r="I88" s="728"/>
      <c r="J88" s="1027"/>
      <c r="K88" s="293"/>
      <c r="X88" s="762">
        <v>0</v>
      </c>
    </row>
    <row s="1639" customFormat="1" customHeight="1" ht="11.25" hidden="1">
      <c r="A89" s="2396"/>
      <c r="B89" s="515"/>
      <c r="D89" s="669" t="s">
        <v>818</v>
      </c>
      <c r="E89" s="727" t="s">
        <v>937</v>
      </c>
      <c r="F89" s="664" t="s">
        <v>881</v>
      </c>
      <c r="G89" s="728"/>
      <c r="H89" s="1027"/>
      <c r="I89" s="728"/>
      <c r="J89" s="1027"/>
      <c r="K89" s="293"/>
      <c r="X89" s="762">
        <v>0</v>
      </c>
    </row>
    <row s="1639" customFormat="1" customHeight="1" ht="11.25" hidden="1">
      <c r="A90" s="2396"/>
      <c r="B90" s="515"/>
      <c r="D90" s="669" t="s">
        <v>821</v>
      </c>
      <c r="E90" s="727" t="s">
        <v>938</v>
      </c>
      <c r="F90" s="664" t="s">
        <v>881</v>
      </c>
      <c r="G90" s="728"/>
      <c r="H90" s="1027"/>
      <c r="I90" s="728"/>
      <c r="J90" s="1027"/>
      <c r="K90" s="293"/>
      <c r="X90" s="762">
        <v>0</v>
      </c>
    </row>
    <row s="1639" customFormat="1" customHeight="1" ht="11.25" hidden="1">
      <c r="A91" s="2396"/>
      <c r="B91" s="515"/>
      <c r="D91" s="669" t="s">
        <v>899</v>
      </c>
      <c r="E91" s="727" t="s">
        <v>939</v>
      </c>
      <c r="F91" s="664" t="s">
        <v>881</v>
      </c>
      <c r="G91" s="728"/>
      <c r="H91" s="1027"/>
      <c r="I91" s="728"/>
      <c r="J91" s="1027"/>
      <c r="K91" s="293"/>
      <c r="X91" s="762">
        <v>0</v>
      </c>
    </row>
    <row s="1639" customFormat="1" customHeight="1" ht="11.25" hidden="1">
      <c r="A92" s="2396"/>
      <c r="B92" s="515"/>
      <c r="D92" s="669" t="s">
        <v>901</v>
      </c>
      <c r="E92" s="727" t="s">
        <v>941</v>
      </c>
      <c r="F92" s="664" t="s">
        <v>881</v>
      </c>
      <c r="G92" s="728"/>
      <c r="H92" s="1027"/>
      <c r="I92" s="728"/>
      <c r="J92" s="1027"/>
      <c r="K92" s="293"/>
      <c r="X92" s="762">
        <v>0</v>
      </c>
    </row>
    <row s="1639" customFormat="1" customHeight="1" ht="11.25" hidden="1">
      <c r="A93" s="2396"/>
      <c r="B93" s="515"/>
      <c r="D93" s="669" t="s">
        <v>948</v>
      </c>
      <c r="E93" s="727" t="s">
        <v>943</v>
      </c>
      <c r="F93" s="664" t="s">
        <v>881</v>
      </c>
      <c r="G93" s="728"/>
      <c r="H93" s="1027"/>
      <c r="I93" s="728"/>
      <c r="J93" s="1027"/>
      <c r="K93" s="293"/>
      <c r="X93" s="762">
        <v>0</v>
      </c>
    </row>
    <row s="1639" customFormat="1" customHeight="1" ht="11.25" hidden="1">
      <c r="A94" s="2396"/>
      <c r="B94" s="515"/>
      <c r="D94" s="669" t="s">
        <v>949</v>
      </c>
      <c r="E94" s="727" t="s">
        <v>945</v>
      </c>
      <c r="F94" s="664" t="s">
        <v>881</v>
      </c>
      <c r="G94" s="728"/>
      <c r="H94" s="1027"/>
      <c r="I94" s="728"/>
      <c r="J94" s="1027"/>
      <c r="K94" s="293"/>
      <c r="X94" s="762">
        <v>0</v>
      </c>
    </row>
    <row s="1639" customFormat="1" customHeight="1" ht="24.75" hidden="1">
      <c r="A95" s="2396"/>
      <c r="B95" s="515"/>
      <c r="D95" s="669" t="s">
        <v>120</v>
      </c>
      <c r="E95" s="670" t="s">
        <v>950</v>
      </c>
      <c r="F95" s="729" t="s">
        <v>581</v>
      </c>
      <c r="G95" s="731"/>
      <c r="H95" s="1027"/>
      <c r="I95" s="731"/>
      <c r="J95" s="1027"/>
      <c r="K95" s="293" t="s">
        <v>951</v>
      </c>
      <c r="X95" s="762">
        <v>0</v>
      </c>
    </row>
    <row s="1639" customFormat="1" customHeight="1" ht="33.75" hidden="1">
      <c r="A96" s="2396"/>
      <c r="B96" s="515"/>
      <c r="D96" s="669" t="s">
        <v>92</v>
      </c>
      <c r="E96" s="670" t="s">
        <v>952</v>
      </c>
      <c r="F96" s="730" t="s">
        <v>842</v>
      </c>
      <c r="G96" s="732"/>
      <c r="H96" s="1027"/>
      <c r="I96" s="732"/>
      <c r="J96" s="1027"/>
      <c r="K96" s="293"/>
      <c r="X96" s="762">
        <v>0</v>
      </c>
    </row>
    <row s="1639" customFormat="1" customHeight="1" ht="22.5" hidden="1">
      <c r="A97" s="2396"/>
      <c r="B97" s="515" t="s">
        <v>611</v>
      </c>
      <c r="D97" s="669" t="s">
        <v>93</v>
      </c>
      <c r="E97" s="670" t="s">
        <v>953</v>
      </c>
      <c r="F97" s="730" t="s">
        <v>330</v>
      </c>
      <c r="G97" s="389"/>
      <c r="H97" s="1027"/>
      <c r="I97" s="389"/>
      <c r="J97" s="1027"/>
      <c r="K97" s="293" t="s">
        <v>654</v>
      </c>
      <c r="X97" s="762">
        <v>0</v>
      </c>
    </row>
    <row s="1639" customFormat="1" customHeight="1" ht="45" hidden="1">
      <c r="A98" s="2396"/>
      <c r="B98" s="515" t="s">
        <v>611</v>
      </c>
      <c r="D98" s="669" t="s">
        <v>954</v>
      </c>
      <c r="E98" s="671" t="s">
        <v>955</v>
      </c>
      <c r="F98" s="725" t="s">
        <v>330</v>
      </c>
      <c r="G98" s="389"/>
      <c r="H98" s="1027"/>
      <c r="I98" s="389"/>
      <c r="J98" s="1027"/>
      <c r="K98" s="293" t="s">
        <v>654</v>
      </c>
      <c r="X98" s="762">
        <v>0</v>
      </c>
    </row>
    <row s="1639" customFormat="1" customHeight="1" ht="95.25" hidden="1">
      <c r="A99" s="2396"/>
      <c r="B99" s="515" t="s">
        <v>611</v>
      </c>
      <c r="D99" s="669" t="s">
        <v>121</v>
      </c>
      <c r="E99" s="670" t="s">
        <v>956</v>
      </c>
      <c r="F99" s="725" t="s">
        <v>330</v>
      </c>
      <c r="G99" s="389"/>
      <c r="H99" s="1027"/>
      <c r="I99" s="389"/>
      <c r="J99" s="1027"/>
      <c r="K99" s="293" t="s">
        <v>654</v>
      </c>
      <c r="X99" s="762">
        <v>0</v>
      </c>
    </row>
    <row s="1639" customFormat="1" customHeight="1" ht="22.5" hidden="1">
      <c r="A100" s="2396"/>
      <c r="B100" s="515" t="s">
        <v>611</v>
      </c>
      <c r="D100" s="669" t="s">
        <v>157</v>
      </c>
      <c r="E100" s="670" t="s">
        <v>957</v>
      </c>
      <c r="F100" s="725" t="s">
        <v>330</v>
      </c>
      <c r="G100" s="389"/>
      <c r="H100" s="1027"/>
      <c r="I100" s="389"/>
      <c r="J100" s="1027"/>
      <c r="K100" s="293" t="s">
        <v>654</v>
      </c>
      <c r="X100" s="762">
        <v>0</v>
      </c>
    </row>
    <row s="1639" customFormat="1" customHeight="1" ht="11.25">
      <c r="A101" s="1037"/>
      <c r="B101" s="522"/>
      <c r="D101" s="1038"/>
      <c r="E101" s="1039"/>
      <c r="X101" s="513">
        <v>11</v>
      </c>
    </row>
    <row customHeight="1" ht="22.5" hidden="1">
      <c r="A102" s="540" t="s">
        <v>82</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A1E72-089F-D95C-8ED9-0.ECDAC48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25">
      <c r="AM3" s="587">
        <v>11</v>
      </c>
    </row>
    <row customHeight="1" ht="36">
      <c r="A4" s="589"/>
      <c r="B4" s="589"/>
      <c r="D4" s="212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4"/>
      <c r="F4" s="2124"/>
      <c r="G4" s="2124"/>
      <c r="H4" s="2124"/>
      <c r="I4" s="2125"/>
      <c r="J4" s="588"/>
      <c r="K4" s="588"/>
      <c r="L4" s="588"/>
      <c r="M4" s="588"/>
      <c r="AM4" s="587">
        <v>34</v>
      </c>
    </row>
    <row s="593" customFormat="1" customHeight="1" ht="15">
      <c r="A5" s="589"/>
      <c r="B5" s="589"/>
      <c r="C5" s="589"/>
      <c r="D5" s="2126" t="str">
        <f>IF(org=0,"Не определено",org)</f>
        <v>ООО "Концессионная Коммунальная Компания"</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115</v>
      </c>
      <c r="E9" s="2131"/>
      <c r="F9" s="2132" t="s">
        <v>116</v>
      </c>
      <c r="G9" s="2133"/>
      <c r="H9" s="2133"/>
      <c r="I9" s="2133"/>
      <c r="J9" s="2136" t="s">
        <v>117</v>
      </c>
      <c r="K9" s="2136"/>
      <c r="L9" s="2136"/>
      <c r="M9" s="2136"/>
      <c r="AM9" s="587">
        <v>18</v>
      </c>
    </row>
    <row customHeight="1" ht="24">
      <c r="A10" s="2130"/>
      <c r="B10" s="596"/>
      <c r="C10" s="529"/>
      <c r="D10" s="527" t="s">
        <v>88</v>
      </c>
      <c r="E10" s="527" t="s">
        <v>89</v>
      </c>
      <c r="F10" s="527" t="s">
        <v>118</v>
      </c>
      <c r="G10" s="2137" t="s">
        <v>88</v>
      </c>
      <c r="H10" s="2138"/>
      <c r="I10" s="527" t="s">
        <v>89</v>
      </c>
      <c r="J10" s="527" t="s">
        <v>118</v>
      </c>
      <c r="K10" s="2137" t="s">
        <v>88</v>
      </c>
      <c r="L10" s="2138"/>
      <c r="M10" s="527" t="s">
        <v>89</v>
      </c>
      <c r="N10" s="1631"/>
      <c r="AM10" s="587">
        <v>23</v>
      </c>
    </row>
    <row s="1857" customFormat="1" customHeight="1" ht="11.25" hidden="1">
      <c r="A11" s="597"/>
      <c r="B11" s="597"/>
      <c r="C11" s="597"/>
      <c r="D11" s="598" t="s">
        <v>119</v>
      </c>
      <c r="E11" s="598" t="s">
        <v>103</v>
      </c>
      <c r="F11" s="598" t="s">
        <v>90</v>
      </c>
      <c r="G11" s="2119" t="s">
        <v>91</v>
      </c>
      <c r="H11" s="2120"/>
      <c r="I11" s="598" t="s">
        <v>120</v>
      </c>
      <c r="J11" s="598" t="s">
        <v>92</v>
      </c>
      <c r="K11" s="2121" t="s">
        <v>93</v>
      </c>
      <c r="L11" s="2122"/>
      <c r="M11" s="598" t="s">
        <v>121</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0.75">
      <c r="A12" s="601"/>
      <c r="B12" s="602"/>
      <c r="C12" s="602"/>
      <c r="D12" s="603"/>
      <c r="E12" s="371"/>
      <c r="F12" s="604"/>
      <c r="G12" s="1063"/>
      <c r="H12" s="1063"/>
      <c r="I12" s="604"/>
      <c r="J12" s="604"/>
      <c r="K12" s="178"/>
      <c r="L12" s="371"/>
      <c r="M12" s="605"/>
      <c r="N12" s="1631"/>
      <c r="O12" s="1417" t="s">
        <v>122</v>
      </c>
      <c r="P12" s="1417" t="s">
        <v>123</v>
      </c>
      <c r="Q12" s="1417" t="s">
        <v>124</v>
      </c>
      <c r="R12" s="1417" t="s">
        <v>125</v>
      </c>
      <c r="AM12" s="587">
        <v>1</v>
      </c>
    </row>
    <row s="1857" customFormat="1" customHeight="1" ht="15.75">
      <c r="A13" s="297"/>
      <c r="B13" s="297"/>
      <c r="C13" s="530"/>
      <c r="D13" s="2112" t="s">
        <v>119</v>
      </c>
      <c r="E13" s="2113"/>
      <c r="F13" s="2116" t="s">
        <v>66</v>
      </c>
      <c r="G13" s="2117"/>
      <c r="H13" s="2118">
        <v>1</v>
      </c>
      <c r="I13" s="2109" t="str">
        <f>IF(U13="","",INDEX(TERRITORY_MR_LIST,MATCH(U13,TERRITORY_LIST_ID,0)))</f>
        <v/>
      </c>
      <c r="J13" s="2111" t="s">
        <v>19</v>
      </c>
      <c r="K13" s="606"/>
      <c r="L13" s="531" t="s">
        <v>119</v>
      </c>
      <c r="M13" s="607" t="s">
        <v>28</v>
      </c>
      <c r="N13" s="816"/>
      <c r="O13" s="1420" t="s">
        <v>126</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127</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128</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129</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130</v>
      </c>
      <c r="F16" s="181"/>
      <c r="G16" s="181"/>
      <c r="H16" s="181"/>
      <c r="I16" s="181"/>
      <c r="J16" s="181"/>
      <c r="K16" s="181" t="s">
        <v>28</v>
      </c>
      <c r="L16" s="181"/>
      <c r="M16" s="612"/>
      <c r="N16" s="1631"/>
      <c r="AM16" s="587">
        <v>15</v>
      </c>
    </row>
    <row customHeight="1" ht="11.25" hidden="1">
      <c r="A17" s="587" t="s">
        <v>82</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00483-8C3C-0513-3E66-0.E8966872}"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104</v>
      </c>
      <c r="D3" s="693" t="str">
        <f>B3&amp;".1"</f>
        <v>.1</v>
      </c>
      <c r="E3" s="694" t="s">
        <v>958</v>
      </c>
      <c r="F3" s="695" t="s">
        <v>330</v>
      </c>
      <c r="G3" s="690"/>
      <c r="H3" s="405"/>
      <c r="I3" s="690"/>
      <c r="J3" s="405"/>
      <c r="K3" s="293" t="s">
        <v>959</v>
      </c>
      <c r="V3" s="509">
        <v>0</v>
      </c>
    </row>
    <row customHeight="1" ht="15" hidden="1">
      <c r="A4" s="509"/>
      <c r="B4" s="2401"/>
      <c r="C4" s="2402"/>
      <c r="D4" s="693" t="str">
        <f>B3&amp;".2"</f>
        <v>.2</v>
      </c>
      <c r="E4" s="694" t="s">
        <v>960</v>
      </c>
      <c r="F4" s="695" t="s">
        <v>330</v>
      </c>
      <c r="G4" s="1742" t="s">
        <v>28</v>
      </c>
      <c r="H4" s="405"/>
      <c r="I4" s="1742" t="s">
        <v>28</v>
      </c>
      <c r="J4" s="405"/>
      <c r="K4" s="293" t="s">
        <v>961</v>
      </c>
      <c r="V4" s="509">
        <v>0</v>
      </c>
    </row>
    <row s="1370" customFormat="1" customHeight="1" ht="15" hidden="1">
      <c r="C5" s="676"/>
      <c r="U5" s="424"/>
      <c r="V5" s="421">
        <v>0</v>
      </c>
    </row>
    <row customHeight="1" ht="22.5" hidden="1">
      <c r="A6" s="509"/>
      <c r="B6" s="2401"/>
      <c r="C6" s="2402" t="s">
        <v>104</v>
      </c>
      <c r="D6" s="693" t="str">
        <f>B6&amp;".1"</f>
        <v>.1</v>
      </c>
      <c r="E6" s="694" t="s">
        <v>962</v>
      </c>
      <c r="F6" s="695" t="s">
        <v>330</v>
      </c>
      <c r="G6" s="690"/>
      <c r="H6" s="405"/>
      <c r="I6" s="690"/>
      <c r="J6" s="405"/>
      <c r="K6" s="293" t="s">
        <v>963</v>
      </c>
      <c r="V6" s="509">
        <v>0</v>
      </c>
    </row>
    <row customHeight="1" ht="15" hidden="1">
      <c r="A7" s="509"/>
      <c r="B7" s="2401"/>
      <c r="C7" s="2402"/>
      <c r="D7" s="693" t="str">
        <f>B6&amp;".2"</f>
        <v>.2</v>
      </c>
      <c r="E7" s="694" t="s">
        <v>960</v>
      </c>
      <c r="F7" s="695" t="s">
        <v>330</v>
      </c>
      <c r="G7" s="1742" t="s">
        <v>28</v>
      </c>
      <c r="H7" s="405"/>
      <c r="I7" s="1742" t="s">
        <v>28</v>
      </c>
      <c r="J7" s="405"/>
      <c r="K7" s="293" t="s">
        <v>961</v>
      </c>
      <c r="V7" s="509">
        <v>0</v>
      </c>
    </row>
    <row s="1370" customFormat="1" customHeight="1" ht="15" hidden="1">
      <c r="C8" s="676"/>
      <c r="U8" s="424"/>
      <c r="V8" s="421">
        <v>0</v>
      </c>
    </row>
    <row customHeight="1" ht="22.5" hidden="1">
      <c r="A9" s="509"/>
      <c r="B9" s="2401"/>
      <c r="C9" s="2402" t="s">
        <v>104</v>
      </c>
      <c r="D9" s="693" t="str">
        <f>B9&amp;".1"</f>
        <v>.1</v>
      </c>
      <c r="E9" s="694" t="s">
        <v>964</v>
      </c>
      <c r="F9" s="695" t="s">
        <v>330</v>
      </c>
      <c r="G9" s="701" t="s">
        <v>28</v>
      </c>
      <c r="H9" s="405" t="s">
        <v>28</v>
      </c>
      <c r="I9" s="701" t="s">
        <v>28</v>
      </c>
      <c r="J9" s="405" t="s">
        <v>28</v>
      </c>
      <c r="K9" s="293"/>
      <c r="V9" s="509">
        <v>0</v>
      </c>
    </row>
    <row customHeight="1" ht="15" hidden="1">
      <c r="A10" s="509"/>
      <c r="B10" s="2401"/>
      <c r="C10" s="2402"/>
      <c r="D10" s="693" t="str">
        <f>B9&amp;".2"</f>
        <v>.2</v>
      </c>
      <c r="E10" s="694" t="s">
        <v>965</v>
      </c>
      <c r="F10" s="695" t="s">
        <v>330</v>
      </c>
      <c r="G10" s="1736" t="s">
        <v>28</v>
      </c>
      <c r="H10" s="405" t="s">
        <v>28</v>
      </c>
      <c r="I10" s="1736" t="s">
        <v>28</v>
      </c>
      <c r="J10" s="405" t="s">
        <v>28</v>
      </c>
      <c r="K10" s="293" t="s">
        <v>966</v>
      </c>
      <c r="V10" s="509">
        <v>0</v>
      </c>
    </row>
    <row customHeight="1" ht="15" hidden="1">
      <c r="A11" s="509"/>
      <c r="B11" s="2401"/>
      <c r="C11" s="2402"/>
      <c r="D11" s="693" t="str">
        <f>B9&amp;".3"</f>
        <v>.3</v>
      </c>
      <c r="E11" s="694" t="s">
        <v>967</v>
      </c>
      <c r="F11" s="695" t="s">
        <v>330</v>
      </c>
      <c r="G11" s="1736" t="s">
        <v>28</v>
      </c>
      <c r="H11" s="405" t="s">
        <v>28</v>
      </c>
      <c r="I11" s="1736" t="s">
        <v>28</v>
      </c>
      <c r="J11" s="405" t="s">
        <v>28</v>
      </c>
      <c r="K11" s="293" t="s">
        <v>968</v>
      </c>
      <c r="V11" s="509">
        <v>0</v>
      </c>
    </row>
    <row s="1370" customFormat="1" customHeight="1" ht="15" hidden="1">
      <c r="C12" s="676"/>
      <c r="U12" s="424"/>
      <c r="V12" s="421">
        <v>0</v>
      </c>
    </row>
    <row customHeight="1" ht="33.75" hidden="1">
      <c r="A13" s="509"/>
      <c r="B13" s="2401"/>
      <c r="C13" s="2402" t="s">
        <v>104</v>
      </c>
      <c r="D13" s="693" t="str">
        <f>B13&amp;".1"</f>
        <v>.1</v>
      </c>
      <c r="E13" s="694" t="s">
        <v>969</v>
      </c>
      <c r="F13" s="695" t="s">
        <v>330</v>
      </c>
      <c r="G13" s="701" t="s">
        <v>28</v>
      </c>
      <c r="H13" s="405" t="s">
        <v>28</v>
      </c>
      <c r="I13" s="701" t="s">
        <v>28</v>
      </c>
      <c r="J13" s="405" t="s">
        <v>28</v>
      </c>
      <c r="K13" s="293" t="s">
        <v>970</v>
      </c>
      <c r="V13" s="509">
        <v>0</v>
      </c>
    </row>
    <row customHeight="1" ht="15" hidden="1">
      <c r="B14" s="2401"/>
      <c r="C14" s="2402"/>
      <c r="D14" s="693" t="str">
        <f>B13&amp;".2"</f>
        <v>.2</v>
      </c>
      <c r="E14" s="694" t="s">
        <v>971</v>
      </c>
      <c r="F14" s="695" t="s">
        <v>330</v>
      </c>
      <c r="G14" s="1736" t="s">
        <v>28</v>
      </c>
      <c r="H14" s="405" t="s">
        <v>28</v>
      </c>
      <c r="I14" s="1736" t="s">
        <v>28</v>
      </c>
      <c r="J14" s="405" t="s">
        <v>28</v>
      </c>
      <c r="K14" s="293" t="s">
        <v>972</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ООО "Концессионная Коммунальная Компания"</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0.75">
      <c r="A25" s="763"/>
      <c r="C25" s="180"/>
      <c r="D25" s="513"/>
      <c r="E25" s="513"/>
      <c r="F25" s="513"/>
      <c r="G25" s="541"/>
      <c r="H25" s="756"/>
      <c r="I25" s="541" t="s">
        <v>126</v>
      </c>
      <c r="J25" s="756"/>
      <c r="K25" s="421"/>
      <c r="U25" s="679"/>
      <c r="V25" s="762">
        <v>1</v>
      </c>
    </row>
    <row customHeight="1" ht="15.75">
      <c r="C26" s="180"/>
      <c r="D26" s="715"/>
      <c r="E26" s="2371" t="s">
        <v>115</v>
      </c>
      <c r="F26" s="2372"/>
      <c r="G26" s="2399" t="str">
        <f>IF(G25="","",INDEX(DIFFERENTIATION_UNMERGE_VD,MATCH(G25,DIFFERENTIATION_ID_DIFF,0)))</f>
        <v/>
      </c>
      <c r="H26" s="2400"/>
      <c r="I26" s="2399">
        <f>IF(I25="","",INDEX(DIFFERENTIATION_UNMERGE_VD,MATCH(I25,DIFFERENTIATION_ID_DIFF,0)))</f>
        <v>0</v>
      </c>
      <c r="J26" s="2400"/>
      <c r="K26" s="2179" t="s">
        <v>325</v>
      </c>
      <c r="V26" s="509">
        <v>15</v>
      </c>
    </row>
    <row s="1639" customFormat="1" customHeight="1" ht="15.75">
      <c r="A27" s="763"/>
      <c r="C27" s="180"/>
      <c r="D27" s="715"/>
      <c r="E27" s="2371" t="s">
        <v>587</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588</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324</v>
      </c>
      <c r="E29" s="2374"/>
      <c r="F29" s="2374"/>
      <c r="G29" s="891"/>
      <c r="H29" s="891"/>
      <c r="I29" s="891"/>
      <c r="J29" s="892"/>
      <c r="K29" s="2199"/>
      <c r="U29" s="679"/>
      <c r="V29" s="762">
        <v>15</v>
      </c>
    </row>
    <row customHeight="1" ht="36">
      <c r="C30" s="180"/>
      <c r="D30" s="765" t="s">
        <v>88</v>
      </c>
      <c r="E30" s="764" t="s">
        <v>326</v>
      </c>
      <c r="F30" s="764" t="s">
        <v>589</v>
      </c>
      <c r="G30" s="812" t="s">
        <v>327</v>
      </c>
      <c r="H30" s="811" t="s">
        <v>414</v>
      </c>
      <c r="I30" s="688" t="s">
        <v>327</v>
      </c>
      <c r="J30" s="469" t="s">
        <v>414</v>
      </c>
      <c r="K30" s="2205"/>
      <c r="V30" s="509">
        <v>34</v>
      </c>
    </row>
    <row customHeight="1" ht="15" hidden="1">
      <c r="C31" s="180"/>
      <c r="D31" s="597"/>
      <c r="E31" s="597"/>
      <c r="F31" s="597"/>
      <c r="G31" s="663"/>
      <c r="H31" s="663"/>
      <c r="I31" s="663"/>
      <c r="J31" s="663"/>
      <c r="K31" s="293"/>
      <c r="V31" s="509">
        <v>0</v>
      </c>
    </row>
    <row customHeight="1" ht="24">
      <c r="A32" s="509"/>
      <c r="B32" s="509" t="s">
        <v>973</v>
      </c>
      <c r="C32" s="530"/>
      <c r="D32" s="696">
        <v>1</v>
      </c>
      <c r="E32" s="697" t="s">
        <v>974</v>
      </c>
      <c r="F32" s="695" t="s">
        <v>330</v>
      </c>
      <c r="G32" s="817" t="s">
        <v>330</v>
      </c>
      <c r="H32" s="817" t="s">
        <v>330</v>
      </c>
      <c r="I32" s="695" t="s">
        <v>330</v>
      </c>
      <c r="J32" s="695" t="s">
        <v>330</v>
      </c>
      <c r="K32" s="293"/>
      <c r="V32" s="509">
        <v>23</v>
      </c>
    </row>
    <row customHeight="1" ht="11.25">
      <c r="A33" s="509"/>
      <c r="C33" s="509"/>
      <c r="D33" s="351"/>
      <c r="E33" s="584" t="s">
        <v>609</v>
      </c>
      <c r="F33" s="576"/>
      <c r="G33" s="576"/>
      <c r="H33" s="576"/>
      <c r="I33" s="576"/>
      <c r="J33" s="576"/>
      <c r="K33" s="577"/>
      <c r="U33" s="509"/>
      <c r="V33" s="509">
        <v>11</v>
      </c>
    </row>
    <row customHeight="1" ht="24">
      <c r="A34" s="509"/>
      <c r="B34" s="585" t="s">
        <v>659</v>
      </c>
      <c r="C34" s="530"/>
      <c r="D34" s="696">
        <v>2</v>
      </c>
      <c r="E34" s="697" t="s">
        <v>975</v>
      </c>
      <c r="F34" s="824" t="s">
        <v>330</v>
      </c>
      <c r="G34" s="824" t="s">
        <v>330</v>
      </c>
      <c r="H34" s="824" t="s">
        <v>330</v>
      </c>
      <c r="I34" s="695"/>
      <c r="J34" s="695"/>
      <c r="K34" s="293"/>
      <c r="V34" s="509">
        <v>23</v>
      </c>
    </row>
    <row customHeight="1" ht="11.25">
      <c r="A35" s="509"/>
      <c r="C35" s="509"/>
      <c r="D35" s="351"/>
      <c r="E35" s="584" t="s">
        <v>976</v>
      </c>
      <c r="F35" s="576"/>
      <c r="G35" s="698"/>
      <c r="H35" s="576"/>
      <c r="I35" s="698"/>
      <c r="J35" s="576"/>
      <c r="K35" s="577"/>
      <c r="U35" s="509"/>
      <c r="V35" s="509">
        <v>11</v>
      </c>
    </row>
    <row customHeight="1" ht="71.25">
      <c r="A36" s="509"/>
      <c r="B36" s="509" t="s">
        <v>977</v>
      </c>
      <c r="C36" s="530"/>
      <c r="D36" s="696">
        <v>3</v>
      </c>
      <c r="E36" s="697" t="s">
        <v>978</v>
      </c>
      <c r="F36" s="699" t="s">
        <v>330</v>
      </c>
      <c r="G36" s="818" t="s">
        <v>979</v>
      </c>
      <c r="H36" s="817" t="s">
        <v>330</v>
      </c>
      <c r="I36" s="528" t="s">
        <v>979</v>
      </c>
      <c r="J36" s="695" t="s">
        <v>330</v>
      </c>
      <c r="K36" s="293" t="s">
        <v>980</v>
      </c>
      <c r="V36" s="509">
        <v>68</v>
      </c>
    </row>
    <row customHeight="1" ht="11.25">
      <c r="A37" s="509"/>
      <c r="C37" s="509"/>
      <c r="D37" s="351"/>
      <c r="E37" s="584" t="s">
        <v>981</v>
      </c>
      <c r="F37" s="576"/>
      <c r="G37" s="698"/>
      <c r="H37" s="698"/>
      <c r="I37" s="698"/>
      <c r="J37" s="698"/>
      <c r="K37" s="577"/>
      <c r="U37" s="509"/>
      <c r="V37" s="509">
        <v>11</v>
      </c>
    </row>
    <row customHeight="1" ht="71.25">
      <c r="A38" s="509"/>
      <c r="B38" s="509" t="s">
        <v>982</v>
      </c>
      <c r="C38" s="530"/>
      <c r="D38" s="696">
        <v>4</v>
      </c>
      <c r="E38" s="697" t="s">
        <v>983</v>
      </c>
      <c r="F38" s="699" t="s">
        <v>330</v>
      </c>
      <c r="G38" s="818" t="s">
        <v>979</v>
      </c>
      <c r="H38" s="819" t="s">
        <v>330</v>
      </c>
      <c r="I38" s="528" t="s">
        <v>979</v>
      </c>
      <c r="J38" s="525" t="s">
        <v>330</v>
      </c>
      <c r="K38" s="683" t="s">
        <v>984</v>
      </c>
      <c r="V38" s="509">
        <v>68</v>
      </c>
    </row>
    <row customHeight="1" ht="11.25">
      <c r="A39" s="509"/>
      <c r="C39" s="509"/>
      <c r="D39" s="351"/>
      <c r="E39" s="584" t="s">
        <v>985</v>
      </c>
      <c r="F39" s="576"/>
      <c r="G39" s="576"/>
      <c r="H39" s="700"/>
      <c r="I39" s="576"/>
      <c r="J39" s="700"/>
      <c r="K39" s="577"/>
      <c r="U39" s="509"/>
      <c r="V39" s="509">
        <v>11</v>
      </c>
    </row>
    <row customHeight="1" ht="22.5" hidden="1">
      <c r="A40" s="453" t="s">
        <v>82</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D6F34-8CC5-8DE4-6275-0.F787A4B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986</v>
      </c>
      <c r="H3" s="1160"/>
      <c r="AE3" s="763">
        <v>0</v>
      </c>
    </row>
    <row customHeight="1" ht="3">
      <c r="AE4" s="762">
        <v>3</v>
      </c>
    </row>
    <row customHeight="1" ht="2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5">
      <c r="A6" s="1170"/>
      <c r="B6" s="1170"/>
      <c r="C6" s="1170"/>
      <c r="D6" s="1164"/>
      <c r="E6" s="1639"/>
      <c r="F6" s="2253" t="str">
        <f>IF(org=0,"Не определено",org)</f>
        <v>ООО "Концессионная Коммунальная Компания"</v>
      </c>
      <c r="G6" s="2253"/>
      <c r="H6" s="2253"/>
      <c r="I6" s="2253"/>
      <c r="J6" s="2253"/>
      <c r="K6" s="2253"/>
      <c r="M6" s="586"/>
      <c r="AB6" s="1152"/>
      <c r="AE6" s="1635">
        <v>16</v>
      </c>
    </row>
    <row customHeight="1" ht="10.5">
      <c r="AE7" s="762">
        <v>10</v>
      </c>
    </row>
    <row customHeight="1" ht="10.5">
      <c r="A8" s="1055"/>
      <c r="B8" s="1055"/>
      <c r="C8" s="1055"/>
      <c r="F8" s="2105" t="s">
        <v>324</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2.75">
      <c r="A9" s="909"/>
      <c r="B9" s="909"/>
      <c r="C9" s="909"/>
      <c r="F9" s="2131" t="s">
        <v>88</v>
      </c>
      <c r="G9" s="2131" t="s">
        <v>986</v>
      </c>
      <c r="H9" s="2179" t="s">
        <v>987</v>
      </c>
      <c r="I9" s="2131" t="s">
        <v>988</v>
      </c>
      <c r="J9" s="2131" t="s">
        <v>989</v>
      </c>
      <c r="K9" s="2131" t="s">
        <v>990</v>
      </c>
      <c r="L9" s="2131" t="s">
        <v>991</v>
      </c>
      <c r="M9" s="2131" t="s">
        <v>992</v>
      </c>
      <c r="N9" s="2213" t="s">
        <v>993</v>
      </c>
      <c r="O9" s="2213"/>
      <c r="P9" s="2213"/>
      <c r="Q9" s="2403" t="s">
        <v>994</v>
      </c>
      <c r="R9" s="2404"/>
      <c r="S9" s="2404"/>
      <c r="T9" s="2405"/>
      <c r="U9" s="2403" t="s">
        <v>995</v>
      </c>
      <c r="V9" s="2404"/>
      <c r="W9" s="2404"/>
      <c r="X9" s="2405"/>
      <c r="Y9" s="2105" t="s">
        <v>996</v>
      </c>
      <c r="Z9" s="2106"/>
      <c r="AA9" s="2106"/>
      <c r="AB9" s="2107"/>
      <c r="AE9" s="762">
        <v>41</v>
      </c>
    </row>
    <row customHeight="1" ht="42.75">
      <c r="A10" s="909"/>
      <c r="B10" s="909"/>
      <c r="C10" s="909"/>
      <c r="F10" s="2179"/>
      <c r="G10" s="2179"/>
      <c r="H10" s="2236"/>
      <c r="I10" s="2179"/>
      <c r="J10" s="2179"/>
      <c r="K10" s="2179"/>
      <c r="L10" s="2179"/>
      <c r="M10" s="2179"/>
      <c r="N10" s="907" t="s">
        <v>997</v>
      </c>
      <c r="O10" s="907" t="s">
        <v>998</v>
      </c>
      <c r="P10" s="908" t="s">
        <v>999</v>
      </c>
      <c r="Q10" s="919" t="s">
        <v>89</v>
      </c>
      <c r="R10" s="919" t="s">
        <v>1000</v>
      </c>
      <c r="S10" s="919" t="s">
        <v>1001</v>
      </c>
      <c r="T10" s="920" t="s">
        <v>1002</v>
      </c>
      <c r="U10" s="919" t="s">
        <v>89</v>
      </c>
      <c r="V10" s="919" t="s">
        <v>1003</v>
      </c>
      <c r="W10" s="919" t="s">
        <v>1001</v>
      </c>
      <c r="X10" s="920" t="s">
        <v>1002</v>
      </c>
      <c r="Y10" s="305" t="s">
        <v>1004</v>
      </c>
      <c r="Z10" s="2105" t="s">
        <v>88</v>
      </c>
      <c r="AA10" s="2107"/>
      <c r="AB10" s="1053" t="s">
        <v>1005</v>
      </c>
      <c r="AE10" s="762">
        <v>41</v>
      </c>
    </row>
    <row s="1646" customFormat="1" customHeight="1" ht="5.25" hidden="1">
      <c r="A11" s="1056"/>
      <c r="B11" s="1056"/>
      <c r="C11" s="1056"/>
      <c r="E11" s="1054"/>
      <c r="F11" s="2410" t="s">
        <v>400</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1006</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1007</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FB97D-E8E9-5532-5329-0.CF3F5B5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ООО "Концессионная Коммунальная Компания"</v>
      </c>
      <c r="G6" s="2180"/>
      <c r="H6" s="2180"/>
      <c r="I6" s="2180"/>
      <c r="J6" s="2180"/>
      <c r="K6" s="2180"/>
      <c r="L6" s="1140"/>
      <c r="M6" s="1140"/>
      <c r="BG6" s="762">
        <v>10</v>
      </c>
    </row>
    <row customHeight="1" ht="11.25">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324</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1008</v>
      </c>
      <c r="G9" s="2413" t="s">
        <v>1009</v>
      </c>
      <c r="H9" s="2414"/>
      <c r="I9" s="2131" t="s">
        <v>1010</v>
      </c>
      <c r="J9" s="2131"/>
      <c r="K9" s="2131" t="s">
        <v>1011</v>
      </c>
      <c r="L9" s="2131"/>
      <c r="M9" s="2131"/>
      <c r="N9" s="2131"/>
      <c r="O9" s="2131"/>
      <c r="P9" s="2131"/>
      <c r="Q9" s="2131"/>
      <c r="R9" s="2131"/>
      <c r="S9" s="2131"/>
      <c r="T9" s="2131"/>
      <c r="U9" s="2131"/>
      <c r="V9" s="2131"/>
      <c r="W9" s="2131"/>
      <c r="X9" s="2131"/>
      <c r="Y9" s="2131"/>
      <c r="Z9" s="2196" t="s">
        <v>1012</v>
      </c>
      <c r="AA9" s="2197"/>
      <c r="AB9" s="2131" t="s">
        <v>1013</v>
      </c>
      <c r="AC9" s="2131"/>
      <c r="AD9" s="2131"/>
      <c r="AE9" s="2131"/>
      <c r="AF9" s="2179" t="s">
        <v>1014</v>
      </c>
      <c r="AG9" s="2131" t="s">
        <v>1015</v>
      </c>
      <c r="AH9" s="2131"/>
      <c r="AI9" s="2179" t="s">
        <v>1016</v>
      </c>
      <c r="AJ9" s="2131" t="s">
        <v>1017</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5">
      <c r="A10" s="909"/>
      <c r="B10" s="909"/>
      <c r="C10" s="909"/>
      <c r="E10" s="916"/>
      <c r="F10" s="2412"/>
      <c r="G10" s="2415"/>
      <c r="H10" s="2416"/>
      <c r="I10" s="2131"/>
      <c r="J10" s="2131"/>
      <c r="K10" s="2131" t="s">
        <v>1018</v>
      </c>
      <c r="L10" s="2105" t="s">
        <v>1019</v>
      </c>
      <c r="M10" s="2107"/>
      <c r="N10" s="2131" t="s">
        <v>1020</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5">
      <c r="A11" s="1133"/>
      <c r="B11" s="1133"/>
      <c r="C11" s="1133"/>
      <c r="D11" s="1132"/>
      <c r="E11" s="1134"/>
      <c r="F11" s="2412"/>
      <c r="G11" s="2415"/>
      <c r="H11" s="2416"/>
      <c r="I11" s="2131"/>
      <c r="J11" s="2131"/>
      <c r="K11" s="2131"/>
      <c r="L11" s="2179" t="s">
        <v>1021</v>
      </c>
      <c r="M11" s="2179" t="s">
        <v>1022</v>
      </c>
      <c r="N11" s="2131" t="s">
        <v>1023</v>
      </c>
      <c r="O11" s="2131"/>
      <c r="P11" s="2422" t="s">
        <v>1004</v>
      </c>
      <c r="Q11" s="2422" t="s">
        <v>1024</v>
      </c>
      <c r="R11" s="2422" t="s">
        <v>1025</v>
      </c>
      <c r="S11" s="2422" t="s">
        <v>1026</v>
      </c>
      <c r="T11" s="2422"/>
      <c r="U11" s="2422"/>
      <c r="V11" s="2422"/>
      <c r="W11" s="2422"/>
      <c r="X11" s="2422"/>
      <c r="Y11" s="2422"/>
      <c r="Z11" s="2198"/>
      <c r="AA11" s="2199"/>
      <c r="AB11" s="2131" t="s">
        <v>1027</v>
      </c>
      <c r="AC11" s="2131"/>
      <c r="AD11" s="2105" t="s">
        <v>1028</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6">
      <c r="A12" s="909"/>
      <c r="B12" s="909"/>
      <c r="C12" s="909"/>
      <c r="E12" s="912"/>
      <c r="F12" s="2412"/>
      <c r="G12" s="2417"/>
      <c r="H12" s="2418"/>
      <c r="I12" s="1157" t="s">
        <v>89</v>
      </c>
      <c r="J12" s="1157" t="s">
        <v>1029</v>
      </c>
      <c r="K12" s="2131"/>
      <c r="L12" s="2236"/>
      <c r="M12" s="2236"/>
      <c r="N12" s="2131"/>
      <c r="O12" s="2131"/>
      <c r="P12" s="2422"/>
      <c r="Q12" s="2422"/>
      <c r="R12" s="2422"/>
      <c r="S12" s="1138" t="s">
        <v>86</v>
      </c>
      <c r="T12" s="1138" t="s">
        <v>87</v>
      </c>
      <c r="U12" s="1138" t="s">
        <v>85</v>
      </c>
      <c r="V12" s="1138" t="s">
        <v>1030</v>
      </c>
      <c r="W12" s="1138" t="s">
        <v>85</v>
      </c>
      <c r="X12" s="1138" t="s">
        <v>1031</v>
      </c>
      <c r="Y12" s="1138" t="s">
        <v>1032</v>
      </c>
      <c r="Z12" s="2204"/>
      <c r="AA12" s="2205"/>
      <c r="AB12" s="1145" t="s">
        <v>1033</v>
      </c>
      <c r="AC12" s="1145" t="s">
        <v>1034</v>
      </c>
      <c r="AD12" s="1145" t="s">
        <v>1033</v>
      </c>
      <c r="AE12" s="1145" t="s">
        <v>1034</v>
      </c>
      <c r="AF12" s="2236"/>
      <c r="AG12" s="1158" t="s">
        <v>1035</v>
      </c>
      <c r="AH12" s="1158" t="s">
        <v>1036</v>
      </c>
      <c r="AI12" s="2236"/>
      <c r="AJ12" s="1158" t="s">
        <v>1035</v>
      </c>
      <c r="AK12" s="1158" t="s">
        <v>1036</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0.7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1037</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2BA91-5ED4-E499-9BA8-0.E2B5A4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ООО "Концессионная Коммунальная Компания"</v>
      </c>
      <c r="G6" s="2180"/>
      <c r="H6" s="2180"/>
      <c r="I6" s="2180"/>
      <c r="J6" s="2180"/>
      <c r="W6" s="1159">
        <v>10</v>
      </c>
    </row>
    <row customHeight="1" ht="11.25">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5">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324</v>
      </c>
      <c r="G9" s="2424"/>
      <c r="H9" s="2424"/>
      <c r="I9" s="2424"/>
      <c r="J9" s="2424"/>
      <c r="K9" s="1244"/>
      <c r="L9" s="1161"/>
      <c r="M9" s="1161"/>
      <c r="N9" s="1161"/>
      <c r="O9" s="1161"/>
      <c r="P9" s="1161"/>
      <c r="Q9" s="1161"/>
      <c r="R9" s="1161"/>
      <c r="S9" s="1161"/>
      <c r="T9" s="1161"/>
      <c r="U9" s="1161"/>
      <c r="V9" s="1161"/>
      <c r="W9" s="1159">
        <v>10</v>
      </c>
    </row>
    <row customHeight="1" ht="25.5">
      <c r="E10" s="1161"/>
      <c r="F10" s="2427" t="s">
        <v>88</v>
      </c>
      <c r="G10" s="2432" t="s">
        <v>1038</v>
      </c>
      <c r="H10" s="2430" t="s">
        <v>1039</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1040</v>
      </c>
      <c r="I12" s="1236"/>
      <c r="J12" s="1230"/>
      <c r="K12" s="1238"/>
      <c r="W12" s="1159">
        <v>10</v>
      </c>
    </row>
    <row customHeight="1" ht="10.5" hidden="1">
      <c r="F13" s="1230">
        <v>1</v>
      </c>
      <c r="G13" s="1230">
        <v>2</v>
      </c>
      <c r="H13" s="1230">
        <v>3</v>
      </c>
      <c r="I13" s="1230">
        <v>4</v>
      </c>
      <c r="J13" s="1230">
        <v>5</v>
      </c>
      <c r="K13" s="1238"/>
      <c r="W13" s="1159">
        <v>0</v>
      </c>
    </row>
    <row customHeight="1" ht="11.25">
      <c r="F14" s="1229" t="s">
        <v>1041</v>
      </c>
      <c r="G14" s="2425" t="s">
        <v>1042</v>
      </c>
      <c r="H14" s="2425"/>
      <c r="I14" s="2425"/>
      <c r="J14" s="2425"/>
      <c r="K14" s="1238"/>
      <c r="W14" s="1159">
        <v>11</v>
      </c>
    </row>
    <row customHeight="1" ht="11.25">
      <c r="F15" s="1234">
        <v>1</v>
      </c>
      <c r="G15" s="694" t="s">
        <v>1043</v>
      </c>
      <c r="H15" s="1240">
        <f>SUM(I15:J15)</f>
        <v>0</v>
      </c>
      <c r="I15" s="1240">
        <f>SUM(I16:I27)</f>
        <v>0</v>
      </c>
      <c r="J15" s="1229"/>
      <c r="K15" s="1238"/>
      <c r="W15" s="1159">
        <v>11</v>
      </c>
    </row>
    <row customHeight="1" ht="24">
      <c r="F16" s="1234" t="s">
        <v>1044</v>
      </c>
      <c r="G16" s="1241" t="s">
        <v>1045</v>
      </c>
      <c r="H16" s="1240">
        <f>SUM(I16:J16)</f>
        <v>0</v>
      </c>
      <c r="I16" s="1239"/>
      <c r="J16" s="1229"/>
      <c r="K16" s="1238"/>
      <c r="W16" s="1159">
        <v>23</v>
      </c>
    </row>
    <row customHeight="1" ht="24">
      <c r="F17" s="1234" t="s">
        <v>1046</v>
      </c>
      <c r="G17" s="1241" t="s">
        <v>1047</v>
      </c>
      <c r="H17" s="1240">
        <f>SUM(I17:J17)</f>
        <v>0</v>
      </c>
      <c r="I17" s="1239"/>
      <c r="J17" s="1229"/>
      <c r="K17" s="1238"/>
      <c r="W17" s="1159">
        <v>23</v>
      </c>
    </row>
    <row customHeight="1" ht="36">
      <c r="F18" s="1234" t="s">
        <v>1048</v>
      </c>
      <c r="G18" s="1241" t="s">
        <v>1049</v>
      </c>
      <c r="H18" s="1240">
        <f>SUM(I18:J18)</f>
        <v>0</v>
      </c>
      <c r="I18" s="1239"/>
      <c r="J18" s="1229"/>
      <c r="K18" s="1238"/>
      <c r="W18" s="1159">
        <v>34</v>
      </c>
    </row>
    <row customHeight="1" ht="36">
      <c r="F19" s="1234" t="s">
        <v>1050</v>
      </c>
      <c r="G19" s="1241" t="s">
        <v>1051</v>
      </c>
      <c r="H19" s="1240">
        <f>SUM(I19:J19)</f>
        <v>0</v>
      </c>
      <c r="I19" s="1239"/>
      <c r="J19" s="1229"/>
      <c r="K19" s="1238"/>
      <c r="W19" s="1159">
        <v>34</v>
      </c>
    </row>
    <row customHeight="1" ht="48">
      <c r="F20" s="1234" t="s">
        <v>1052</v>
      </c>
      <c r="G20" s="1241" t="s">
        <v>1053</v>
      </c>
      <c r="H20" s="1240">
        <f>SUM(I20:J20)</f>
        <v>0</v>
      </c>
      <c r="I20" s="1239"/>
      <c r="J20" s="1229"/>
      <c r="K20" s="1238"/>
      <c r="W20" s="1159">
        <v>46</v>
      </c>
    </row>
    <row customHeight="1" ht="36">
      <c r="F21" s="1234" t="s">
        <v>1054</v>
      </c>
      <c r="G21" s="1241" t="s">
        <v>1055</v>
      </c>
      <c r="H21" s="1240">
        <f>SUM(I21:J21)</f>
        <v>0</v>
      </c>
      <c r="I21" s="1239"/>
      <c r="J21" s="1229"/>
      <c r="K21" s="1238"/>
      <c r="W21" s="1159">
        <v>34</v>
      </c>
    </row>
    <row customHeight="1" ht="36">
      <c r="F22" s="1234" t="s">
        <v>1056</v>
      </c>
      <c r="G22" s="1241" t="s">
        <v>1057</v>
      </c>
      <c r="H22" s="1240">
        <f>SUM(I22:J22)</f>
        <v>0</v>
      </c>
      <c r="I22" s="1239"/>
      <c r="J22" s="1229"/>
      <c r="K22" s="1238"/>
      <c r="W22" s="1159">
        <v>34</v>
      </c>
    </row>
    <row customHeight="1" ht="24">
      <c r="F23" s="1234" t="s">
        <v>1058</v>
      </c>
      <c r="G23" s="1241" t="s">
        <v>1059</v>
      </c>
      <c r="H23" s="1240">
        <f>SUM(I23:J23)</f>
        <v>0</v>
      </c>
      <c r="I23" s="1239"/>
      <c r="J23" s="1229"/>
      <c r="K23" s="1238"/>
      <c r="W23" s="1159">
        <v>23</v>
      </c>
    </row>
    <row customHeight="1" ht="24">
      <c r="F24" s="1234" t="s">
        <v>1060</v>
      </c>
      <c r="G24" s="1241" t="s">
        <v>1061</v>
      </c>
      <c r="H24" s="1240">
        <f>SUM(I24:J24)</f>
        <v>0</v>
      </c>
      <c r="I24" s="1239"/>
      <c r="J24" s="1229"/>
      <c r="K24" s="1238"/>
      <c r="W24" s="1159">
        <v>23</v>
      </c>
    </row>
    <row customHeight="1" ht="36">
      <c r="F25" s="1234" t="s">
        <v>1062</v>
      </c>
      <c r="G25" s="1241" t="s">
        <v>1063</v>
      </c>
      <c r="H25" s="1240">
        <f>SUM(I25:J25)</f>
        <v>0</v>
      </c>
      <c r="I25" s="1239"/>
      <c r="J25" s="1229"/>
      <c r="K25" s="1238"/>
      <c r="W25" s="1159">
        <v>34</v>
      </c>
    </row>
    <row customHeight="1" ht="36">
      <c r="F26" s="1234" t="s">
        <v>1064</v>
      </c>
      <c r="G26" s="1241" t="s">
        <v>1065</v>
      </c>
      <c r="H26" s="1240">
        <f>SUM(I26:J26)</f>
        <v>0</v>
      </c>
      <c r="I26" s="1239"/>
      <c r="J26" s="1229"/>
      <c r="K26" s="1238"/>
      <c r="W26" s="1159">
        <v>34</v>
      </c>
    </row>
    <row customHeight="1" ht="11.25">
      <c r="F27" s="1234" t="s">
        <v>1066</v>
      </c>
      <c r="G27" s="1241" t="s">
        <v>1067</v>
      </c>
      <c r="H27" s="1240">
        <f>SUM(I27:J27)</f>
        <v>0</v>
      </c>
      <c r="I27" s="1239"/>
      <c r="J27" s="1229"/>
      <c r="K27" s="1238"/>
      <c r="W27" s="1159">
        <v>11</v>
      </c>
    </row>
    <row customHeight="1" ht="11.25">
      <c r="F28" s="1234">
        <v>2</v>
      </c>
      <c r="G28" s="694" t="s">
        <v>1068</v>
      </c>
      <c r="H28" s="1240">
        <f>SUM(I28:J28)</f>
        <v>0</v>
      </c>
      <c r="I28" s="1240">
        <f>SUM(I29:I31)</f>
        <v>0</v>
      </c>
      <c r="J28" s="1229"/>
      <c r="K28" s="1238"/>
      <c r="W28" s="1159">
        <v>11</v>
      </c>
    </row>
    <row customHeight="1" ht="11.25">
      <c r="F29" s="1234" t="s">
        <v>731</v>
      </c>
      <c r="G29" s="1241" t="s">
        <v>1069</v>
      </c>
      <c r="H29" s="1240">
        <f>SUM(I29:J29)</f>
        <v>0</v>
      </c>
      <c r="I29" s="1239"/>
      <c r="J29" s="1229"/>
      <c r="K29" s="1238"/>
      <c r="W29" s="1159">
        <v>11</v>
      </c>
    </row>
    <row customHeight="1" ht="11.25">
      <c r="F30" s="1234" t="s">
        <v>331</v>
      </c>
      <c r="G30" s="1241" t="s">
        <v>1070</v>
      </c>
      <c r="H30" s="1240">
        <f>SUM(I30:J30)</f>
        <v>0</v>
      </c>
      <c r="I30" s="1239"/>
      <c r="J30" s="1229"/>
      <c r="K30" s="1238"/>
      <c r="W30" s="1159">
        <v>11</v>
      </c>
    </row>
    <row customHeight="1" ht="11.25">
      <c r="F31" s="1234" t="s">
        <v>334</v>
      </c>
      <c r="G31" s="1241" t="s">
        <v>1071</v>
      </c>
      <c r="H31" s="1240">
        <f>SUM(I31:J31)</f>
        <v>0</v>
      </c>
      <c r="I31" s="1239"/>
      <c r="J31" s="1229"/>
      <c r="K31" s="1238"/>
      <c r="W31" s="1159">
        <v>11</v>
      </c>
    </row>
    <row customHeight="1" ht="11.25">
      <c r="F32" s="1234">
        <v>3</v>
      </c>
      <c r="G32" s="694" t="s">
        <v>1072</v>
      </c>
      <c r="H32" s="1240">
        <f>SUM(I32:J32)</f>
        <v>0</v>
      </c>
      <c r="I32" s="1240">
        <f>SUM(I33:I34)</f>
        <v>0</v>
      </c>
      <c r="J32" s="1229"/>
      <c r="K32" s="1238"/>
      <c r="W32" s="1159">
        <v>11</v>
      </c>
    </row>
    <row customHeight="1" ht="48">
      <c r="F33" s="1234" t="s">
        <v>348</v>
      </c>
      <c r="G33" s="1241" t="s">
        <v>1073</v>
      </c>
      <c r="H33" s="1240">
        <f>SUM(I33:J33)</f>
        <v>0</v>
      </c>
      <c r="I33" s="1239"/>
      <c r="J33" s="1229"/>
      <c r="K33" s="1238"/>
      <c r="W33" s="1159">
        <v>46</v>
      </c>
    </row>
    <row customHeight="1" ht="11.25">
      <c r="F34" s="1234" t="s">
        <v>356</v>
      </c>
      <c r="G34" s="1241" t="s">
        <v>1074</v>
      </c>
      <c r="H34" s="1240">
        <f>SUM(I34:J34)</f>
        <v>0</v>
      </c>
      <c r="I34" s="1239"/>
      <c r="J34" s="1229"/>
      <c r="K34" s="1238"/>
      <c r="W34" s="1159">
        <v>11</v>
      </c>
    </row>
    <row customHeight="1" ht="11.25">
      <c r="F35" s="1234">
        <v>4</v>
      </c>
      <c r="G35" s="694" t="s">
        <v>1075</v>
      </c>
      <c r="H35" s="1240">
        <f>SUM(I35:J35)</f>
        <v>0</v>
      </c>
      <c r="I35" s="1239"/>
      <c r="J35" s="1229"/>
      <c r="K35" s="1238"/>
      <c r="W35" s="1159">
        <v>11</v>
      </c>
    </row>
    <row customHeight="1" ht="11.25">
      <c r="F36" s="1234"/>
      <c r="G36" s="697" t="s">
        <v>1076</v>
      </c>
      <c r="H36" s="1240">
        <f>SUM(I36:J36)</f>
        <v>0</v>
      </c>
      <c r="I36" s="1240">
        <f>SUM(I15,I28,I32,I35)</f>
        <v>0</v>
      </c>
      <c r="J36" s="1229"/>
      <c r="K36" s="1238"/>
      <c r="W36" s="1159">
        <v>11</v>
      </c>
    </row>
    <row customHeight="1" ht="29.25">
      <c r="F37" s="1235" t="s">
        <v>1077</v>
      </c>
      <c r="G37" s="2426" t="s">
        <v>1078</v>
      </c>
      <c r="H37" s="2426"/>
      <c r="I37" s="2426"/>
      <c r="J37" s="2426"/>
      <c r="K37" s="1238"/>
      <c r="W37" s="1159">
        <v>28</v>
      </c>
    </row>
    <row customHeight="1" ht="24">
      <c r="F38" s="1234" t="s">
        <v>119</v>
      </c>
      <c r="G38" s="694" t="s">
        <v>1079</v>
      </c>
      <c r="H38" s="1240">
        <f>SUM(I38:J38)</f>
        <v>0</v>
      </c>
      <c r="I38" s="1240">
        <f>SUM(I39,I44,I47)</f>
        <v>0</v>
      </c>
      <c r="J38" s="1229"/>
      <c r="K38" s="1238"/>
      <c r="W38" s="1159">
        <v>23</v>
      </c>
    </row>
    <row customHeight="1" ht="11.25">
      <c r="F39" s="1234" t="s">
        <v>1044</v>
      </c>
      <c r="G39" s="1241" t="s">
        <v>1043</v>
      </c>
      <c r="H39" s="1240">
        <f>SUM(I39:J39)</f>
        <v>0</v>
      </c>
      <c r="I39" s="1240">
        <f>SUM(I40:I43)</f>
        <v>0</v>
      </c>
      <c r="J39" s="1229"/>
      <c r="K39" s="1238"/>
      <c r="W39" s="1159">
        <v>11</v>
      </c>
    </row>
    <row customHeight="1" ht="24">
      <c r="F40" s="1234" t="s">
        <v>1080</v>
      </c>
      <c r="G40" s="1242" t="s">
        <v>1081</v>
      </c>
      <c r="H40" s="1240">
        <f>SUM(I40:J40)</f>
        <v>0</v>
      </c>
      <c r="I40" s="1239"/>
      <c r="J40" s="1229"/>
      <c r="K40" s="1238"/>
      <c r="W40" s="1159">
        <v>23</v>
      </c>
    </row>
    <row customHeight="1" ht="11.25">
      <c r="F41" s="1234" t="s">
        <v>1082</v>
      </c>
      <c r="G41" s="1242" t="s">
        <v>1083</v>
      </c>
      <c r="H41" s="1240">
        <f>SUM(I41:J41)</f>
        <v>0</v>
      </c>
      <c r="I41" s="1239"/>
      <c r="J41" s="1229"/>
      <c r="K41" s="1238"/>
      <c r="W41" s="1159">
        <v>11</v>
      </c>
    </row>
    <row customHeight="1" ht="11.25">
      <c r="F42" s="1234" t="s">
        <v>1084</v>
      </c>
      <c r="G42" s="1242" t="s">
        <v>1085</v>
      </c>
      <c r="H42" s="1240">
        <f>SUM(I42:J42)</f>
        <v>0</v>
      </c>
      <c r="I42" s="1239"/>
      <c r="J42" s="1229"/>
      <c r="K42" s="1238"/>
      <c r="W42" s="1159">
        <v>11</v>
      </c>
    </row>
    <row customHeight="1" ht="36">
      <c r="F43" s="1234" t="s">
        <v>1086</v>
      </c>
      <c r="G43" s="1242" t="s">
        <v>1087</v>
      </c>
      <c r="H43" s="1240">
        <f>SUM(I43:J43)</f>
        <v>0</v>
      </c>
      <c r="I43" s="1239"/>
      <c r="J43" s="1229"/>
      <c r="K43" s="1238"/>
      <c r="W43" s="1159">
        <v>34</v>
      </c>
    </row>
    <row customHeight="1" ht="11.25">
      <c r="F44" s="1234" t="s">
        <v>1046</v>
      </c>
      <c r="G44" s="1241" t="s">
        <v>1072</v>
      </c>
      <c r="H44" s="1240">
        <f>SUM(I44:J44)</f>
        <v>0</v>
      </c>
      <c r="I44" s="1240">
        <f>SUM(I45:I46)</f>
        <v>0</v>
      </c>
      <c r="J44" s="1229"/>
      <c r="K44" s="1238"/>
      <c r="W44" s="1159">
        <v>11</v>
      </c>
    </row>
    <row customHeight="1" ht="48">
      <c r="F45" s="1234" t="s">
        <v>1088</v>
      </c>
      <c r="G45" s="1242" t="s">
        <v>1073</v>
      </c>
      <c r="H45" s="1240">
        <f>SUM(I45:J45)</f>
        <v>0</v>
      </c>
      <c r="I45" s="1239"/>
      <c r="J45" s="1229"/>
      <c r="K45" s="1238"/>
      <c r="W45" s="1159">
        <v>46</v>
      </c>
    </row>
    <row customHeight="1" ht="11.25">
      <c r="F46" s="1234" t="s">
        <v>1089</v>
      </c>
      <c r="G46" s="1242" t="s">
        <v>1074</v>
      </c>
      <c r="H46" s="1240">
        <f>SUM(I46:J46)</f>
        <v>0</v>
      </c>
      <c r="I46" s="1239"/>
      <c r="J46" s="1229"/>
      <c r="K46" s="1238"/>
      <c r="W46" s="1159">
        <v>11</v>
      </c>
    </row>
    <row customHeight="1" ht="11.25">
      <c r="F47" s="1234" t="s">
        <v>1048</v>
      </c>
      <c r="G47" s="1241" t="s">
        <v>1090</v>
      </c>
      <c r="H47" s="1240">
        <f>SUM(I47:J47)</f>
        <v>0</v>
      </c>
      <c r="I47" s="1239"/>
      <c r="J47" s="1229"/>
      <c r="K47" s="1238"/>
      <c r="W47" s="1159">
        <v>11</v>
      </c>
    </row>
    <row customHeight="1" ht="24">
      <c r="F48" s="1234" t="s">
        <v>103</v>
      </c>
      <c r="G48" s="694" t="s">
        <v>1091</v>
      </c>
      <c r="H48" s="1240">
        <f>SUM(I48:J48)</f>
        <v>0</v>
      </c>
      <c r="I48" s="1240">
        <f>SUM(I49,I54,I57)</f>
        <v>0</v>
      </c>
      <c r="J48" s="1229"/>
      <c r="K48" s="1238"/>
      <c r="W48" s="1159">
        <v>23</v>
      </c>
    </row>
    <row customHeight="1" ht="11.25">
      <c r="F49" s="1234" t="s">
        <v>731</v>
      </c>
      <c r="G49" s="1241" t="s">
        <v>1043</v>
      </c>
      <c r="H49" s="1240">
        <f>SUM(I49:J49)</f>
        <v>0</v>
      </c>
      <c r="I49" s="1240">
        <f>SUM(I50:I53)</f>
        <v>0</v>
      </c>
      <c r="J49" s="1229"/>
      <c r="K49" s="1238"/>
      <c r="W49" s="1159">
        <v>11</v>
      </c>
    </row>
    <row customHeight="1" ht="24">
      <c r="F50" s="1234" t="s">
        <v>734</v>
      </c>
      <c r="G50" s="1242" t="s">
        <v>1081</v>
      </c>
      <c r="H50" s="1240">
        <f>SUM(I50:J50)</f>
        <v>0</v>
      </c>
      <c r="I50" s="1239"/>
      <c r="J50" s="1229"/>
      <c r="K50" s="1238"/>
      <c r="W50" s="1159">
        <v>23</v>
      </c>
    </row>
    <row customHeight="1" ht="11.25">
      <c r="F51" s="1234" t="s">
        <v>737</v>
      </c>
      <c r="G51" s="1242" t="s">
        <v>1083</v>
      </c>
      <c r="H51" s="1240">
        <f>SUM(I51:J51)</f>
        <v>0</v>
      </c>
      <c r="I51" s="1239"/>
      <c r="J51" s="1229"/>
      <c r="K51" s="1238"/>
      <c r="W51" s="1159">
        <v>11</v>
      </c>
    </row>
    <row customHeight="1" ht="11.25">
      <c r="F52" s="1234" t="s">
        <v>1092</v>
      </c>
      <c r="G52" s="1242" t="s">
        <v>1085</v>
      </c>
      <c r="H52" s="1240">
        <f>SUM(I52:J52)</f>
        <v>0</v>
      </c>
      <c r="I52" s="1239"/>
      <c r="J52" s="1229"/>
      <c r="K52" s="1238"/>
      <c r="W52" s="1159">
        <v>11</v>
      </c>
    </row>
    <row customHeight="1" ht="36">
      <c r="F53" s="1234" t="s">
        <v>1093</v>
      </c>
      <c r="G53" s="1242" t="s">
        <v>1087</v>
      </c>
      <c r="H53" s="1240">
        <f>SUM(I53:J53)</f>
        <v>0</v>
      </c>
      <c r="I53" s="1239"/>
      <c r="J53" s="1229"/>
      <c r="K53" s="1238"/>
      <c r="W53" s="1159">
        <v>34</v>
      </c>
    </row>
    <row customHeight="1" ht="11.25">
      <c r="F54" s="1234" t="s">
        <v>331</v>
      </c>
      <c r="G54" s="1241" t="s">
        <v>1072</v>
      </c>
      <c r="H54" s="1240">
        <f>SUM(I54:J54)</f>
        <v>0</v>
      </c>
      <c r="I54" s="1240">
        <f>SUM(I55:I56)</f>
        <v>0</v>
      </c>
      <c r="J54" s="1229"/>
      <c r="K54" s="1238"/>
      <c r="W54" s="1159">
        <v>11</v>
      </c>
    </row>
    <row customHeight="1" ht="48">
      <c r="F55" s="1234" t="s">
        <v>741</v>
      </c>
      <c r="G55" s="1242" t="s">
        <v>1073</v>
      </c>
      <c r="H55" s="1240">
        <f>SUM(I55:J55)</f>
        <v>0</v>
      </c>
      <c r="I55" s="1239"/>
      <c r="J55" s="1229"/>
      <c r="K55" s="1238"/>
      <c r="W55" s="1159">
        <v>46</v>
      </c>
    </row>
    <row customHeight="1" ht="11.25">
      <c r="F56" s="1234" t="s">
        <v>743</v>
      </c>
      <c r="G56" s="1242" t="s">
        <v>1074</v>
      </c>
      <c r="H56" s="1240">
        <f>SUM(I56:J56)</f>
        <v>0</v>
      </c>
      <c r="I56" s="1239"/>
      <c r="J56" s="1229"/>
      <c r="K56" s="1238"/>
      <c r="W56" s="1159">
        <v>11</v>
      </c>
    </row>
    <row customHeight="1" ht="11.25">
      <c r="F57" s="1234" t="s">
        <v>334</v>
      </c>
      <c r="G57" s="1241" t="s">
        <v>1090</v>
      </c>
      <c r="H57" s="1240">
        <f>SUM(I57:J57)</f>
        <v>0</v>
      </c>
      <c r="I57" s="1239"/>
      <c r="J57" s="1229"/>
      <c r="K57" s="1238"/>
      <c r="W57" s="1159">
        <v>11</v>
      </c>
    </row>
    <row customHeight="1" ht="11.25">
      <c r="F58" s="1234"/>
      <c r="G58" s="1243" t="s">
        <v>1076</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98173-AE77-A752-AC12-0.C38CF09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ООО "Концессионная Коммунальная Компания"</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1094</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1095</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25">
      <c r="B10" s="938"/>
      <c r="F10" s="2433" t="s">
        <v>324</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1096</v>
      </c>
      <c r="H11" s="2441" t="s">
        <v>1097</v>
      </c>
      <c r="I11" s="2441" t="s">
        <v>1098</v>
      </c>
      <c r="J11" s="2442"/>
      <c r="K11" s="2442"/>
      <c r="L11" s="2442"/>
      <c r="M11" s="2442"/>
      <c r="N11" s="2442"/>
      <c r="O11" s="2213" t="s">
        <v>1099</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1099</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1099</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1100</v>
      </c>
      <c r="P12" s="2213"/>
      <c r="Q12" s="2213"/>
      <c r="R12" s="2213"/>
      <c r="S12" s="2213" t="s">
        <v>1101</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1102</v>
      </c>
      <c r="BU12" s="2391"/>
      <c r="BV12" s="2391"/>
      <c r="BW12" s="2437"/>
      <c r="BX12" s="2390" t="s">
        <v>1103</v>
      </c>
      <c r="BY12" s="2391"/>
      <c r="BZ12" s="2391"/>
      <c r="CA12" s="2437"/>
      <c r="CB12" s="2390" t="s">
        <v>1104</v>
      </c>
      <c r="CC12" s="2437"/>
      <c r="CD12" s="2390" t="s">
        <v>1105</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1106</v>
      </c>
      <c r="CZ12" s="2391"/>
      <c r="DA12" s="2391"/>
      <c r="DB12" s="2391"/>
      <c r="DC12" s="2391"/>
      <c r="DD12" s="2437"/>
      <c r="DE12" s="2390" t="s">
        <v>1107</v>
      </c>
      <c r="DF12" s="2437"/>
      <c r="DG12" s="2390" t="s">
        <v>1105</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5">
      <c r="D13" s="942"/>
      <c r="E13" s="941"/>
      <c r="F13" s="2209"/>
      <c r="G13" s="2209"/>
      <c r="H13" s="2441"/>
      <c r="I13" s="2441"/>
      <c r="J13" s="2442"/>
      <c r="K13" s="2442"/>
      <c r="L13" s="2442"/>
      <c r="M13" s="2442"/>
      <c r="N13" s="2442"/>
      <c r="O13" s="2213" t="s">
        <v>1108</v>
      </c>
      <c r="P13" s="2213"/>
      <c r="Q13" s="2213"/>
      <c r="R13" s="2213"/>
      <c r="S13" s="2340" t="s">
        <v>1109</v>
      </c>
      <c r="T13" s="2392"/>
      <c r="U13" s="2131" t="s">
        <v>1110</v>
      </c>
      <c r="V13" s="2131"/>
      <c r="W13" s="2131"/>
      <c r="X13" s="2131"/>
      <c r="Y13" s="2131" t="s">
        <v>1111</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1112</v>
      </c>
      <c r="BU13" s="2392"/>
      <c r="BV13" s="2340" t="s">
        <v>1113</v>
      </c>
      <c r="BW13" s="2392"/>
      <c r="BX13" s="2340" t="s">
        <v>1114</v>
      </c>
      <c r="BY13" s="2392"/>
      <c r="BZ13" s="2340" t="s">
        <v>1115</v>
      </c>
      <c r="CA13" s="2392"/>
      <c r="CB13" s="2340" t="s">
        <v>1116</v>
      </c>
      <c r="CC13" s="2392"/>
      <c r="CD13" s="2340" t="s">
        <v>1117</v>
      </c>
      <c r="CE13" s="2392"/>
      <c r="CF13" s="2340" t="s">
        <v>1118</v>
      </c>
      <c r="CG13" s="2392"/>
      <c r="CH13" s="2390" t="s">
        <v>1119</v>
      </c>
      <c r="CI13" s="2391"/>
      <c r="CJ13" s="2391"/>
      <c r="CK13" s="2437"/>
      <c r="CL13" s="2440"/>
      <c r="CM13" s="2438"/>
      <c r="CN13" s="2438"/>
      <c r="CO13" s="2438"/>
      <c r="CP13" s="2438"/>
      <c r="CQ13" s="2438"/>
      <c r="CR13" s="2438"/>
      <c r="CS13" s="2438"/>
      <c r="CT13" s="2438"/>
      <c r="CU13" s="2438"/>
      <c r="CV13" s="2438"/>
      <c r="CW13" s="2438"/>
      <c r="CX13" s="2457"/>
      <c r="CY13" s="2340" t="s">
        <v>1120</v>
      </c>
      <c r="CZ13" s="2392"/>
      <c r="DA13" s="2340" t="s">
        <v>1121</v>
      </c>
      <c r="DB13" s="2392"/>
      <c r="DC13" s="2340" t="s">
        <v>1122</v>
      </c>
      <c r="DD13" s="2392"/>
      <c r="DE13" s="2340" t="s">
        <v>1123</v>
      </c>
      <c r="DF13" s="2392"/>
      <c r="DG13" s="2390" t="s">
        <v>1124</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5">
      <c r="D14" s="942"/>
      <c r="E14" s="941"/>
      <c r="F14" s="2209"/>
      <c r="G14" s="2209"/>
      <c r="H14" s="2441"/>
      <c r="I14" s="2441"/>
      <c r="J14" s="2442"/>
      <c r="K14" s="2442"/>
      <c r="L14" s="2442"/>
      <c r="M14" s="2442"/>
      <c r="N14" s="2442"/>
      <c r="O14" s="2340" t="s">
        <v>1125</v>
      </c>
      <c r="P14" s="2392"/>
      <c r="Q14" s="2340" t="s">
        <v>1126</v>
      </c>
      <c r="R14" s="2392"/>
      <c r="S14" s="2341"/>
      <c r="T14" s="2217"/>
      <c r="U14" s="2340" t="s">
        <v>858</v>
      </c>
      <c r="V14" s="2392"/>
      <c r="W14" s="2340" t="s">
        <v>861</v>
      </c>
      <c r="X14" s="2392"/>
      <c r="Y14" s="2340" t="s">
        <v>858</v>
      </c>
      <c r="Z14" s="2392"/>
      <c r="AA14" s="2340" t="s">
        <v>868</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1127</v>
      </c>
      <c r="CI14" s="2392"/>
      <c r="CJ14" s="2340" t="s">
        <v>1128</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1129</v>
      </c>
      <c r="DH14" s="2392"/>
      <c r="DI14" s="2340" t="s">
        <v>1130</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5">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848</v>
      </c>
      <c r="P16" s="2437"/>
      <c r="Q16" s="2390" t="s">
        <v>850</v>
      </c>
      <c r="R16" s="2437"/>
      <c r="S16" s="2390" t="s">
        <v>854</v>
      </c>
      <c r="T16" s="2437"/>
      <c r="U16" s="2390" t="s">
        <v>859</v>
      </c>
      <c r="V16" s="2437"/>
      <c r="W16" s="2390" t="s">
        <v>862</v>
      </c>
      <c r="X16" s="2437"/>
      <c r="Y16" s="2390" t="s">
        <v>866</v>
      </c>
      <c r="Z16" s="2437"/>
      <c r="AA16" s="2390" t="s">
        <v>869</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581</v>
      </c>
      <c r="BU16" s="2437"/>
      <c r="BV16" s="2390" t="s">
        <v>581</v>
      </c>
      <c r="BW16" s="2437"/>
      <c r="BX16" s="2390" t="s">
        <v>581</v>
      </c>
      <c r="BY16" s="2437"/>
      <c r="BZ16" s="2390" t="s">
        <v>581</v>
      </c>
      <c r="CA16" s="2437"/>
      <c r="CB16" s="2390" t="s">
        <v>1131</v>
      </c>
      <c r="CC16" s="2437"/>
      <c r="CD16" s="2390" t="s">
        <v>581</v>
      </c>
      <c r="CE16" s="2437"/>
      <c r="CF16" s="2390" t="s">
        <v>1132</v>
      </c>
      <c r="CG16" s="2437"/>
      <c r="CH16" s="2390" t="s">
        <v>1133</v>
      </c>
      <c r="CI16" s="2437"/>
      <c r="CJ16" s="2390" t="s">
        <v>1133</v>
      </c>
      <c r="CK16" s="2437"/>
      <c r="CL16" s="2440"/>
      <c r="CM16" s="2438"/>
      <c r="CN16" s="2438"/>
      <c r="CO16" s="2438"/>
      <c r="CP16" s="2438"/>
      <c r="CQ16" s="2438"/>
      <c r="CR16" s="2438"/>
      <c r="CS16" s="2438"/>
      <c r="CT16" s="2438"/>
      <c r="CU16" s="2438"/>
      <c r="CV16" s="2438"/>
      <c r="CW16" s="2438"/>
      <c r="CX16" s="2457"/>
      <c r="CY16" s="2340" t="s">
        <v>581</v>
      </c>
      <c r="CZ16" s="2392"/>
      <c r="DA16" s="2340" t="s">
        <v>581</v>
      </c>
      <c r="DB16" s="2392"/>
      <c r="DC16" s="2340" t="s">
        <v>581</v>
      </c>
      <c r="DD16" s="2392"/>
      <c r="DE16" s="2390" t="s">
        <v>1131</v>
      </c>
      <c r="DF16" s="2437"/>
      <c r="DG16" s="2390" t="s">
        <v>1134</v>
      </c>
      <c r="DH16" s="2437"/>
      <c r="DI16" s="2390" t="s">
        <v>1134</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1135</v>
      </c>
      <c r="P17" s="1195" t="s">
        <v>1136</v>
      </c>
      <c r="Q17" s="1195" t="s">
        <v>1135</v>
      </c>
      <c r="R17" s="1195" t="s">
        <v>1136</v>
      </c>
      <c r="S17" s="1195" t="s">
        <v>1135</v>
      </c>
      <c r="T17" s="1195" t="s">
        <v>1136</v>
      </c>
      <c r="U17" s="1195" t="s">
        <v>1135</v>
      </c>
      <c r="V17" s="1195" t="s">
        <v>1136</v>
      </c>
      <c r="W17" s="1195" t="s">
        <v>1135</v>
      </c>
      <c r="X17" s="1195" t="s">
        <v>1136</v>
      </c>
      <c r="Y17" s="1195" t="s">
        <v>1135</v>
      </c>
      <c r="Z17" s="1195" t="s">
        <v>1136</v>
      </c>
      <c r="AA17" s="1195" t="s">
        <v>1135</v>
      </c>
      <c r="AB17" s="1195" t="s">
        <v>1136</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1135</v>
      </c>
      <c r="BU17" s="1195" t="s">
        <v>1136</v>
      </c>
      <c r="BV17" s="1195" t="s">
        <v>1135</v>
      </c>
      <c r="BW17" s="1195" t="s">
        <v>1136</v>
      </c>
      <c r="BX17" s="1195" t="s">
        <v>1135</v>
      </c>
      <c r="BY17" s="1195" t="s">
        <v>1136</v>
      </c>
      <c r="BZ17" s="1195" t="s">
        <v>1135</v>
      </c>
      <c r="CA17" s="1195" t="s">
        <v>1136</v>
      </c>
      <c r="CB17" s="1195" t="s">
        <v>1135</v>
      </c>
      <c r="CC17" s="1195" t="s">
        <v>1136</v>
      </c>
      <c r="CD17" s="1195" t="s">
        <v>1135</v>
      </c>
      <c r="CE17" s="1195" t="s">
        <v>1136</v>
      </c>
      <c r="CF17" s="1195" t="s">
        <v>1135</v>
      </c>
      <c r="CG17" s="1195" t="s">
        <v>1136</v>
      </c>
      <c r="CH17" s="1195" t="s">
        <v>1135</v>
      </c>
      <c r="CI17" s="1195" t="s">
        <v>1136</v>
      </c>
      <c r="CJ17" s="1195" t="s">
        <v>1135</v>
      </c>
      <c r="CK17" s="1195" t="s">
        <v>1136</v>
      </c>
      <c r="CL17" s="2440"/>
      <c r="CM17" s="2438"/>
      <c r="CN17" s="2438"/>
      <c r="CO17" s="2438"/>
      <c r="CP17" s="2438"/>
      <c r="CQ17" s="2438"/>
      <c r="CR17" s="2438"/>
      <c r="CS17" s="2438"/>
      <c r="CT17" s="2438"/>
      <c r="CU17" s="2438"/>
      <c r="CV17" s="2438"/>
      <c r="CW17" s="2438"/>
      <c r="CX17" s="2457"/>
      <c r="CY17" s="1195" t="s">
        <v>1135</v>
      </c>
      <c r="CZ17" s="1195" t="s">
        <v>1136</v>
      </c>
      <c r="DA17" s="1195" t="s">
        <v>1135</v>
      </c>
      <c r="DB17" s="1195" t="s">
        <v>1136</v>
      </c>
      <c r="DC17" s="1195" t="s">
        <v>1135</v>
      </c>
      <c r="DD17" s="1195" t="s">
        <v>1136</v>
      </c>
      <c r="DE17" s="1195" t="s">
        <v>1135</v>
      </c>
      <c r="DF17" s="1195" t="s">
        <v>1136</v>
      </c>
      <c r="DG17" s="1195" t="s">
        <v>1135</v>
      </c>
      <c r="DH17" s="1195" t="s">
        <v>1136</v>
      </c>
      <c r="DI17" s="1195" t="s">
        <v>1135</v>
      </c>
      <c r="DJ17" s="1195" t="s">
        <v>1136</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400</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02EC8-D5EB-BD11-A17F-0.D5FC9CC4}"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104</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ООО "Концессионная Коммунальная Компания"</v>
      </c>
      <c r="E6" s="2180"/>
      <c r="F6" s="2180"/>
      <c r="G6" s="2180"/>
      <c r="H6" s="2180"/>
      <c r="I6" s="541"/>
      <c r="S6" s="509">
        <v>15</v>
      </c>
    </row>
    <row s="1639" customFormat="1" customHeight="1" ht="15.75">
      <c r="A7" s="763"/>
      <c r="C7" s="180"/>
      <c r="D7" s="680"/>
      <c r="E7" s="680"/>
      <c r="F7" s="680"/>
      <c r="G7" s="680"/>
      <c r="H7" s="756"/>
      <c r="I7" s="541"/>
      <c r="R7" s="679"/>
      <c r="S7" s="762">
        <v>15</v>
      </c>
    </row>
    <row customHeight="1" ht="0.75">
      <c r="C8" s="180"/>
      <c r="D8" s="513"/>
      <c r="E8" s="513"/>
      <c r="F8" s="513"/>
      <c r="G8" s="513"/>
      <c r="H8" s="541" t="s">
        <v>126</v>
      </c>
      <c r="S8" s="509">
        <v>1</v>
      </c>
    </row>
    <row customHeight="1" ht="15.75">
      <c r="C9" s="180"/>
      <c r="D9" s="715"/>
      <c r="E9" s="2371" t="s">
        <v>115</v>
      </c>
      <c r="F9" s="2372"/>
      <c r="G9" s="820" t="str">
        <f>IF(G8="","",INDEX(DIFFERENTIATION_UNMERGE_VD,MATCH(G8,DIFFERENTIATION_ID_DIFF,0)))</f>
        <v/>
      </c>
      <c r="H9" s="820">
        <f>IF(H8="","",INDEX(DIFFERENTIATION_UNMERGE_VD,MATCH(H8,DIFFERENTIATION_ID_DIFF,0)))</f>
        <v>0</v>
      </c>
      <c r="I9" s="2131" t="s">
        <v>325</v>
      </c>
      <c r="S9" s="509">
        <v>15</v>
      </c>
    </row>
    <row s="1639" customFormat="1" customHeight="1" ht="15.75">
      <c r="A10" s="763"/>
      <c r="C10" s="180"/>
      <c r="D10" s="715"/>
      <c r="E10" s="2371" t="s">
        <v>587</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588</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324</v>
      </c>
      <c r="E12" s="2374"/>
      <c r="F12" s="2374"/>
      <c r="G12" s="891"/>
      <c r="H12" s="891"/>
      <c r="I12" s="2131"/>
      <c r="R12" s="679"/>
      <c r="S12" s="762">
        <v>15</v>
      </c>
    </row>
    <row customHeight="1" ht="36">
      <c r="C13" s="180"/>
      <c r="D13" s="765" t="s">
        <v>88</v>
      </c>
      <c r="E13" s="764" t="s">
        <v>326</v>
      </c>
      <c r="F13" s="764" t="s">
        <v>589</v>
      </c>
      <c r="G13" s="812" t="s">
        <v>327</v>
      </c>
      <c r="H13" s="758" t="s">
        <v>327</v>
      </c>
      <c r="I13" s="2131"/>
      <c r="S13" s="509">
        <v>34</v>
      </c>
    </row>
    <row customHeight="1" ht="15" hidden="1">
      <c r="C14" s="180"/>
      <c r="D14" s="597" t="s">
        <v>119</v>
      </c>
      <c r="E14" s="597" t="s">
        <v>103</v>
      </c>
      <c r="F14" s="597" t="s">
        <v>90</v>
      </c>
      <c r="G14" s="663" t="str">
        <f>G1&amp;".1"</f>
        <v>.1</v>
      </c>
      <c r="H14" s="663" t="str">
        <f>H1&amp;".1"</f>
        <v>4.1</v>
      </c>
      <c r="I14" s="293"/>
      <c r="S14" s="509">
        <v>0</v>
      </c>
    </row>
    <row customHeight="1" ht="15.75">
      <c r="A15" s="509"/>
      <c r="C15" s="530"/>
      <c r="D15" s="525">
        <v>1</v>
      </c>
      <c r="E15" s="1934" t="str">
        <f>TP_P_A</f>
        <v>Количество поданных заявок</v>
      </c>
      <c r="F15" s="525" t="s">
        <v>1137</v>
      </c>
      <c r="G15" s="689"/>
      <c r="H15" s="689"/>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1137</v>
      </c>
      <c r="G16" s="689"/>
      <c r="H16" s="689"/>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1137</v>
      </c>
      <c r="G17" s="689"/>
      <c r="H17" s="689"/>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330</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0</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1138</v>
      </c>
      <c r="E20" s="692"/>
      <c r="F20" s="513"/>
      <c r="G20" s="513"/>
      <c r="H20" s="513"/>
      <c r="I20" s="1767"/>
      <c r="S20" s="509">
        <v>0</v>
      </c>
    </row>
    <row customHeight="1" ht="29.25">
      <c r="C21" s="455"/>
      <c r="D21" s="543" t="s">
        <v>337</v>
      </c>
      <c r="E21" s="674"/>
      <c r="F21" s="1765" t="str">
        <f>IF(TEMPLATE_SPHERE="HEAT","Гкал/час","тыс. куб. м/сутки")</f>
        <v>Гкал/час</v>
      </c>
      <c r="G21" s="684"/>
      <c r="H21" s="684"/>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1139</v>
      </c>
      <c r="F22" s="576"/>
      <c r="G22" s="576"/>
      <c r="H22" s="576"/>
      <c r="I22" s="2175"/>
      <c r="R22" s="509"/>
      <c r="S22" s="509">
        <v>15</v>
      </c>
    </row>
    <row customHeight="1" ht="22.5" hidden="1">
      <c r="A23" s="453" t="s">
        <v>82</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266F1-1987-65BE-F103-0.13BEC36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ООО "Концессионная Коммунальная Компания"</v>
      </c>
      <c r="E6" s="2462"/>
      <c r="F6" s="2462"/>
      <c r="G6" s="2463"/>
      <c r="I6" s="504"/>
      <c r="J6" s="504"/>
      <c r="Q6" s="762">
        <v>18</v>
      </c>
    </row>
    <row customHeight="1" ht="15">
      <c r="C7" s="100"/>
      <c r="D7" s="88"/>
      <c r="E7" s="99"/>
      <c r="F7" s="756"/>
      <c r="G7" s="197"/>
      <c r="Q7" s="87">
        <v>14</v>
      </c>
    </row>
    <row s="1639" customFormat="1" customHeight="1" ht="0.75">
      <c r="A8" s="1673"/>
      <c r="B8" s="1164"/>
      <c r="C8" s="380"/>
      <c r="D8" s="367"/>
      <c r="E8" s="393"/>
      <c r="F8" s="756"/>
      <c r="G8" s="197"/>
      <c r="I8" s="1628"/>
      <c r="J8" s="1628"/>
      <c r="Q8" s="1635">
        <v>1</v>
      </c>
    </row>
    <row customHeight="1" ht="15">
      <c r="C9" s="100"/>
      <c r="D9" s="2213" t="s">
        <v>324</v>
      </c>
      <c r="E9" s="2213"/>
      <c r="F9" s="2213"/>
      <c r="G9" s="2393" t="s">
        <v>325</v>
      </c>
      <c r="Q9" s="87">
        <v>14</v>
      </c>
    </row>
    <row customHeight="1" ht="24">
      <c r="C10" s="100"/>
      <c r="D10" s="109" t="s">
        <v>88</v>
      </c>
      <c r="E10" s="112" t="s">
        <v>326</v>
      </c>
      <c r="F10" s="112" t="s">
        <v>414</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330</v>
      </c>
      <c r="G12" s="155"/>
      <c r="Q12" s="87">
        <v>62</v>
      </c>
    </row>
    <row customHeight="1" ht="24">
      <c r="A13" s="196"/>
      <c r="C13" s="100"/>
      <c r="D13" s="151" t="s">
        <v>1044</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330</v>
      </c>
      <c r="G13" s="155"/>
      <c r="Q13" s="87">
        <v>23</v>
      </c>
    </row>
    <row customHeight="1" ht="15">
      <c r="A14" s="196"/>
      <c r="C14" s="100"/>
      <c r="D14" s="151" t="s">
        <v>1080</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1140</v>
      </c>
      <c r="F15" s="205"/>
      <c r="G15" s="2175"/>
      <c r="Q15" s="87">
        <v>15</v>
      </c>
    </row>
    <row customHeight="1" ht="15">
      <c r="A16" s="196"/>
      <c r="C16" s="100"/>
      <c r="D16" s="151" t="s">
        <v>1046</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330</v>
      </c>
      <c r="G16" s="341"/>
      <c r="Q16" s="87">
        <v>14</v>
      </c>
    </row>
    <row customHeight="1" ht="15">
      <c r="A17" s="196"/>
      <c r="C17" s="100"/>
      <c r="D17" s="151" t="s">
        <v>1088</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1.75">
      <c r="A18" s="347"/>
      <c r="B18" s="150"/>
      <c r="C18" s="311"/>
      <c r="D18" s="351"/>
      <c r="E18" s="353" t="s">
        <v>1141</v>
      </c>
      <c r="F18" s="342"/>
      <c r="G18" s="2175"/>
      <c r="I18" s="354"/>
      <c r="J18" s="354"/>
      <c r="Q18" s="346">
        <v>21</v>
      </c>
    </row>
    <row s="1639" customFormat="1" customHeight="1" ht="256.5" hidden="1">
      <c r="A19" s="347"/>
      <c r="B19" s="421"/>
      <c r="C19" s="380"/>
      <c r="D19" s="888" t="s">
        <v>1048</v>
      </c>
      <c r="E19" s="887" t="s">
        <v>1142</v>
      </c>
      <c r="F19" s="389"/>
      <c r="G19" s="341" t="s">
        <v>1143</v>
      </c>
      <c r="I19" s="504"/>
      <c r="J19" s="504"/>
      <c r="Q19" s="762">
        <v>0</v>
      </c>
    </row>
    <row s="1639" customFormat="1" customHeight="1" ht="15">
      <c r="A20" s="347"/>
      <c r="B20" s="150"/>
      <c r="C20" s="311"/>
      <c r="D20" s="889">
        <v>2</v>
      </c>
      <c r="E20" s="334" t="s">
        <v>1144</v>
      </c>
      <c r="F20" s="202" t="s">
        <v>330</v>
      </c>
      <c r="G20" s="341"/>
      <c r="I20" s="354"/>
      <c r="J20" s="354"/>
      <c r="Q20" s="346">
        <v>14</v>
      </c>
    </row>
    <row s="1639" customFormat="1" customHeight="1" ht="18.75" hidden="1">
      <c r="A21" s="347"/>
      <c r="B21" s="150"/>
      <c r="C21" s="311"/>
      <c r="D21" s="337" t="s">
        <v>659</v>
      </c>
      <c r="E21" s="336"/>
      <c r="F21" s="335"/>
      <c r="G21" s="345"/>
      <c r="H21" s="338"/>
      <c r="I21" s="354"/>
      <c r="J21" s="354"/>
      <c r="Q21" s="346">
        <v>0</v>
      </c>
    </row>
    <row customHeight="1" ht="15.75">
      <c r="A22" s="196"/>
      <c r="C22" s="100"/>
      <c r="D22" s="113"/>
      <c r="E22" s="207" t="s">
        <v>346</v>
      </c>
      <c r="F22" s="342"/>
      <c r="G22" s="343"/>
      <c r="Q22" s="87">
        <v>15</v>
      </c>
    </row>
    <row s="1639" customFormat="1" customHeight="1" ht="22.5" hidden="1">
      <c r="A23" s="347"/>
      <c r="B23" s="1164"/>
      <c r="C23" s="380"/>
      <c r="D23" s="1677" t="s">
        <v>103</v>
      </c>
      <c r="E23" s="201" t="s">
        <v>1145</v>
      </c>
      <c r="F23" s="1674" t="s">
        <v>330</v>
      </c>
      <c r="G23" s="349"/>
      <c r="I23" s="1628"/>
      <c r="J23" s="1628"/>
      <c r="Q23" s="1635">
        <v>0</v>
      </c>
    </row>
    <row s="1639" customFormat="1" customHeight="1" ht="14.25" hidden="1">
      <c r="A24" s="347"/>
      <c r="B24" s="1164"/>
      <c r="C24" s="380"/>
      <c r="D24" s="1677" t="s">
        <v>731</v>
      </c>
      <c r="E24" s="1676" t="s">
        <v>1146</v>
      </c>
      <c r="F24" s="1674" t="s">
        <v>330</v>
      </c>
      <c r="G24" s="341"/>
      <c r="I24" s="1628"/>
      <c r="J24" s="1628"/>
      <c r="Q24" s="1635">
        <v>0</v>
      </c>
    </row>
    <row s="1639" customFormat="1" customHeight="1" ht="14.25" hidden="1">
      <c r="A25" s="347"/>
      <c r="B25" s="1164"/>
      <c r="C25" s="380"/>
      <c r="D25" s="1677" t="s">
        <v>734</v>
      </c>
      <c r="E25" s="199"/>
      <c r="F25" s="389"/>
      <c r="G25" s="2173" t="s">
        <v>1147</v>
      </c>
      <c r="I25" s="1628"/>
      <c r="J25" s="1628"/>
      <c r="Q25" s="1635">
        <v>0</v>
      </c>
    </row>
    <row s="1639" customFormat="1" customHeight="1" ht="22.5" hidden="1">
      <c r="A26" s="347"/>
      <c r="B26" s="1164"/>
      <c r="C26" s="380"/>
      <c r="D26" s="351"/>
      <c r="E26" s="353" t="s">
        <v>1148</v>
      </c>
      <c r="F26" s="342"/>
      <c r="G26" s="2175"/>
      <c r="I26" s="1628"/>
      <c r="J26" s="1628"/>
      <c r="Q26" s="1635">
        <v>0</v>
      </c>
    </row>
    <row customHeight="1" ht="3">
      <c r="Q27" s="87">
        <v>3</v>
      </c>
    </row>
    <row customHeight="1" ht="15">
      <c r="D28" s="340"/>
      <c r="E28" s="339"/>
      <c r="F28" s="319"/>
      <c r="G28" s="319"/>
      <c r="H28" s="319"/>
      <c r="I28" s="319"/>
      <c r="J28" s="319"/>
      <c r="K28" s="319"/>
      <c r="L28" s="319"/>
      <c r="M28" s="319"/>
      <c r="N28" s="319"/>
      <c r="O28" s="319"/>
      <c r="P28" s="319"/>
      <c r="Q28" s="87">
        <v>14</v>
      </c>
    </row>
    <row customHeight="1" ht="15">
      <c r="D29" s="340"/>
      <c r="E29" s="586"/>
      <c r="Q29" s="87">
        <v>14</v>
      </c>
    </row>
    <row customHeight="1" ht="15">
      <c r="Q30" s="87">
        <v>14</v>
      </c>
    </row>
    <row customHeight="1" ht="15">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74258-14A3-CD75-BB33-0.36E1574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330</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1149</v>
      </c>
      <c r="F4" s="1674"/>
      <c r="G4" s="261"/>
      <c r="H4" s="1674" t="s">
        <v>330</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1150</v>
      </c>
      <c r="F6" s="1674"/>
      <c r="G6" s="261"/>
      <c r="H6" s="1674" t="s">
        <v>330</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1151</v>
      </c>
      <c r="F8" s="1674"/>
      <c r="G8" s="261"/>
      <c r="H8" s="1674" t="s">
        <v>330</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1152</v>
      </c>
      <c r="F10" s="1674"/>
      <c r="G10" s="1678"/>
      <c r="H10" s="1674" t="s">
        <v>330</v>
      </c>
      <c r="K10" s="1628"/>
      <c r="L10" s="1628" t="s">
        <v>1153</v>
      </c>
      <c r="M10" s="1635">
        <v>0</v>
      </c>
    </row>
    <row customHeight="1" ht="14.25" hidden="1">
      <c r="M11" s="87">
        <v>0</v>
      </c>
    </row>
    <row customHeight="1" ht="14.25" hidden="1">
      <c r="M12" s="87">
        <v>0</v>
      </c>
    </row>
    <row customHeight="1" ht="15">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5">
      <c r="A15" s="1366"/>
      <c r="B15" s="1164"/>
      <c r="C15" s="380"/>
      <c r="D15" s="2461" t="str">
        <f>IF(org=0,"Не определено",org)</f>
        <v>ООО "Концессионная Коммунальная Компания"</v>
      </c>
      <c r="E15" s="2462"/>
      <c r="F15" s="2462"/>
      <c r="G15" s="2462"/>
      <c r="H15" s="2463"/>
      <c r="J15" s="856"/>
      <c r="K15" s="1628"/>
      <c r="L15" s="1628"/>
      <c r="M15" s="1635">
        <v>14</v>
      </c>
    </row>
    <row customHeight="1" ht="15">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1.75">
      <c r="C18" s="100"/>
      <c r="D18" s="2213" t="s">
        <v>324</v>
      </c>
      <c r="E18" s="2213"/>
      <c r="F18" s="2213"/>
      <c r="G18" s="2213"/>
      <c r="H18" s="2213"/>
      <c r="I18" s="2393" t="s">
        <v>325</v>
      </c>
      <c r="M18" s="87">
        <v>21</v>
      </c>
    </row>
    <row customHeight="1" ht="21.75">
      <c r="C19" s="100"/>
      <c r="D19" s="109" t="s">
        <v>88</v>
      </c>
      <c r="E19" s="112" t="s">
        <v>326</v>
      </c>
      <c r="F19" s="112"/>
      <c r="G19" s="112" t="s">
        <v>327</v>
      </c>
      <c r="H19" s="112" t="s">
        <v>414</v>
      </c>
      <c r="I19" s="2393"/>
      <c r="M19" s="87">
        <v>21</v>
      </c>
    </row>
    <row customHeight="1" ht="12" hidden="1">
      <c r="C20" s="100"/>
      <c r="D20" s="91"/>
      <c r="E20" s="91"/>
      <c r="F20" s="91"/>
      <c r="G20" s="91"/>
      <c r="H20" s="91"/>
      <c r="I20" s="91"/>
      <c r="M20" s="87">
        <v>0</v>
      </c>
    </row>
    <row customHeight="1" ht="15">
      <c r="A21" s="1687"/>
      <c r="C21" s="100"/>
      <c r="D21" s="151">
        <v>1</v>
      </c>
      <c r="E21" s="2465" t="s">
        <v>1154</v>
      </c>
      <c r="F21" s="2465"/>
      <c r="G21" s="2465"/>
      <c r="H21" s="2465"/>
      <c r="I21" s="212"/>
      <c r="M21" s="87">
        <v>14</v>
      </c>
    </row>
    <row customHeight="1" ht="21">
      <c r="A22" s="1687"/>
      <c r="C22" s="100"/>
      <c r="D22" s="151" t="s">
        <v>1044</v>
      </c>
      <c r="E22" s="198" t="s">
        <v>1155</v>
      </c>
      <c r="F22" s="202"/>
      <c r="G22" s="1741"/>
      <c r="H22" s="202" t="s">
        <v>330</v>
      </c>
      <c r="I22" s="155" t="s">
        <v>1156</v>
      </c>
      <c r="M22" s="87">
        <v>20</v>
      </c>
    </row>
    <row customHeight="1" ht="60">
      <c r="A23" s="1687"/>
      <c r="C23" s="100"/>
      <c r="D23" s="151" t="s">
        <v>1046</v>
      </c>
      <c r="E23" s="198" t="s">
        <v>1157</v>
      </c>
      <c r="F23" s="202"/>
      <c r="G23" s="261"/>
      <c r="H23" s="217"/>
      <c r="I23" s="262" t="s">
        <v>1158</v>
      </c>
      <c r="M23" s="87">
        <v>57</v>
      </c>
    </row>
    <row customHeight="1" ht="15">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330</v>
      </c>
      <c r="H24" s="217"/>
      <c r="I24" s="263" t="s">
        <v>654</v>
      </c>
      <c r="M24" s="87">
        <v>14</v>
      </c>
    </row>
    <row customHeight="1" ht="48">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5">
      <c r="A26" s="1687"/>
      <c r="C26" s="100"/>
      <c r="D26" s="151" t="s">
        <v>348</v>
      </c>
      <c r="E26" s="203"/>
      <c r="F26" s="202"/>
      <c r="G26" s="202" t="s">
        <v>330</v>
      </c>
      <c r="H26" s="217"/>
      <c r="I26" s="2173" t="s">
        <v>1159</v>
      </c>
      <c r="M26" s="87">
        <v>14</v>
      </c>
    </row>
    <row customHeight="1" ht="15.75">
      <c r="A27" s="1687" t="s">
        <v>119</v>
      </c>
      <c r="C27" s="100"/>
      <c r="D27" s="113"/>
      <c r="E27" s="207" t="s">
        <v>346</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776</v>
      </c>
      <c r="E29" s="209" t="s">
        <v>1149</v>
      </c>
      <c r="F29" s="202"/>
      <c r="G29" s="261"/>
      <c r="H29" s="202" t="s">
        <v>330</v>
      </c>
      <c r="I29" s="2173" t="s">
        <v>1160</v>
      </c>
      <c r="M29" s="87">
        <v>20</v>
      </c>
    </row>
    <row customHeight="1" ht="15.75">
      <c r="A30" s="1687" t="s">
        <v>103</v>
      </c>
      <c r="C30" s="100"/>
      <c r="D30" s="113"/>
      <c r="E30" s="207" t="s">
        <v>346</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
      <c r="A32" s="1687"/>
      <c r="C32" s="100"/>
      <c r="D32" s="151" t="s">
        <v>337</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5">
      <c r="A33" s="1687"/>
      <c r="C33" s="100"/>
      <c r="D33" s="151" t="s">
        <v>1161</v>
      </c>
      <c r="E33" s="210" t="s">
        <v>1150</v>
      </c>
      <c r="F33" s="202"/>
      <c r="G33" s="261"/>
      <c r="H33" s="202" t="s">
        <v>330</v>
      </c>
      <c r="I33" s="2173" t="s">
        <v>1162</v>
      </c>
      <c r="M33" s="87">
        <v>14</v>
      </c>
    </row>
    <row customHeight="1" ht="15.75">
      <c r="A34" s="1687" t="s">
        <v>90</v>
      </c>
      <c r="C34" s="100"/>
      <c r="D34" s="113"/>
      <c r="E34" s="208" t="s">
        <v>346</v>
      </c>
      <c r="F34" s="204"/>
      <c r="G34" s="204"/>
      <c r="H34" s="205"/>
      <c r="I34" s="2175"/>
      <c r="M34" s="87">
        <v>15</v>
      </c>
    </row>
    <row customHeight="1" ht="25.5">
      <c r="A35" s="1687"/>
      <c r="C35" s="100"/>
      <c r="D35" s="151" t="s">
        <v>904</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5">
      <c r="A36" s="1687"/>
      <c r="C36" s="100"/>
      <c r="D36" s="151" t="s">
        <v>1163</v>
      </c>
      <c r="E36" s="210" t="s">
        <v>1151</v>
      </c>
      <c r="F36" s="202"/>
      <c r="G36" s="261"/>
      <c r="H36" s="202" t="s">
        <v>330</v>
      </c>
      <c r="I36" s="2147" t="s">
        <v>1164</v>
      </c>
      <c r="M36" s="87">
        <v>14</v>
      </c>
    </row>
    <row customHeight="1" ht="15.75">
      <c r="A37" s="1687" t="s">
        <v>91</v>
      </c>
      <c r="C37" s="100"/>
      <c r="D37" s="113"/>
      <c r="E37" s="208" t="s">
        <v>346</v>
      </c>
      <c r="F37" s="204"/>
      <c r="G37" s="204"/>
      <c r="H37" s="205"/>
      <c r="I37" s="2147"/>
      <c r="M37" s="87">
        <v>15</v>
      </c>
    </row>
    <row customHeight="1" ht="27">
      <c r="A38" s="1687"/>
      <c r="C38" s="100"/>
      <c r="D38" s="151" t="s">
        <v>905</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5">
      <c r="A39" s="1687"/>
      <c r="C39" s="100"/>
      <c r="D39" s="151" t="s">
        <v>906</v>
      </c>
      <c r="E39" s="210" t="s">
        <v>1152</v>
      </c>
      <c r="F39" s="202"/>
      <c r="G39" s="211"/>
      <c r="H39" s="202" t="s">
        <v>330</v>
      </c>
      <c r="I39" s="2173" t="s">
        <v>1165</v>
      </c>
      <c r="L39" s="159" t="s">
        <v>1153</v>
      </c>
      <c r="M39" s="87">
        <v>14</v>
      </c>
    </row>
    <row customHeight="1" ht="15.75">
      <c r="A40" s="1687" t="s">
        <v>120</v>
      </c>
      <c r="C40" s="100"/>
      <c r="D40" s="113"/>
      <c r="E40" s="208" t="s">
        <v>346</v>
      </c>
      <c r="F40" s="204"/>
      <c r="G40" s="204"/>
      <c r="H40" s="205"/>
      <c r="I40" s="2175"/>
      <c r="M40" s="87">
        <v>15</v>
      </c>
    </row>
    <row s="1827" customFormat="1" customHeight="1" ht="3">
      <c r="A41" s="1687"/>
      <c r="K41" s="200"/>
      <c r="L41" s="200"/>
      <c r="M41" s="144">
        <v>3</v>
      </c>
    </row>
    <row customHeight="1" ht="26.25">
      <c r="D42" s="1685" t="s">
        <v>826</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F2832-1124-4089-7F16-0.8879BC56}" mc:Ignorable="x14ac xr xr2 xr3">
  <sheetPr>
    <tabColor theme="6" tint="0.4"/>
  </sheetPr>
  <dimension ref="A1:AH388"/>
  <sheetViews>
    <sheetView topLeftCell="A1" showGridLines="0" zoomScale="90" workbookViewId="0">
      <selection activeCell="I329" sqref="I329:K329"/>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9" style="1639" width="11.00390625" customWidth="1"/>
    <col min="10" max="10" style="1639" width="13.42187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164</v>
      </c>
      <c r="B2" s="1784" t="s">
        <v>165</v>
      </c>
      <c r="C2" s="373"/>
      <c r="D2" s="348"/>
      <c r="E2" s="1035"/>
      <c r="F2" s="1035"/>
      <c r="G2" s="2431" t="str">
        <f>INDEX(PT_DIFFERENTIATION_NTAR,MATCH(B2,PT_DIFFERENTIATION_NTAR_ID,0))</f>
        <v/>
      </c>
      <c r="H2" s="1868"/>
      <c r="I2" s="1743"/>
      <c r="J2" s="1777"/>
      <c r="K2" s="1869"/>
      <c r="L2" s="1868" t="s">
        <v>330</v>
      </c>
      <c r="M2" s="1879"/>
      <c r="N2" s="338"/>
      <c r="O2" s="1628"/>
      <c r="P2" s="1628"/>
      <c r="AH2" s="1635">
        <v>0</v>
      </c>
    </row>
    <row s="1639" customFormat="1" customHeight="1" ht="18.75" hidden="1">
      <c r="A3" s="1784"/>
      <c r="B3" s="1784"/>
      <c r="C3" s="373" t="s">
        <v>1166</v>
      </c>
      <c r="D3" s="348"/>
      <c r="E3" s="1035"/>
      <c r="F3" s="1035"/>
      <c r="G3" s="2431"/>
      <c r="H3" s="1504"/>
      <c r="I3" s="655" t="s">
        <v>1167</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164</v>
      </c>
      <c r="B5" s="1784" t="s">
        <v>165</v>
      </c>
      <c r="C5" s="373"/>
      <c r="D5" s="348"/>
      <c r="E5" s="1035"/>
      <c r="F5" s="1035"/>
      <c r="G5" s="2431" t="str">
        <f>INDEX(PT_DIFFERENTIATION_NTAR,MATCH(B5,PT_DIFFERENTIATION_NTAR_ID,0))</f>
        <v/>
      </c>
      <c r="H5" s="1868"/>
      <c r="I5" s="1743"/>
      <c r="J5" s="1777"/>
      <c r="K5" s="1782"/>
      <c r="L5" s="1868" t="s">
        <v>330</v>
      </c>
      <c r="M5" s="1879"/>
      <c r="N5" s="338"/>
      <c r="O5" s="1628"/>
      <c r="P5" s="1628"/>
      <c r="AH5" s="1635">
        <v>0</v>
      </c>
    </row>
    <row s="1639" customFormat="1" customHeight="1" ht="18.75" hidden="1">
      <c r="A6" s="1784"/>
      <c r="B6" s="1784"/>
      <c r="C6" s="373" t="s">
        <v>1168</v>
      </c>
      <c r="D6" s="348"/>
      <c r="E6" s="1035"/>
      <c r="F6" s="1035"/>
      <c r="G6" s="2431"/>
      <c r="H6" s="1504"/>
      <c r="I6" s="655" t="s">
        <v>1167</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330</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330</v>
      </c>
      <c r="M10" s="1879"/>
      <c r="N10" s="338"/>
      <c r="O10" s="1628"/>
      <c r="P10" s="1628"/>
      <c r="AH10" s="1635">
        <v>0</v>
      </c>
    </row>
    <row customHeight="1" ht="14.25" hidden="1">
      <c r="AH11" s="378">
        <v>0</v>
      </c>
    </row>
    <row customHeight="1" ht="14.25" hidden="1">
      <c r="AH12" s="378">
        <v>0</v>
      </c>
    </row>
    <row customHeight="1" ht="6">
      <c r="D13" s="380"/>
      <c r="E13" s="367"/>
      <c r="F13" s="367"/>
      <c r="G13" s="367"/>
      <c r="H13" s="367"/>
      <c r="I13" s="367"/>
      <c r="J13" s="367"/>
      <c r="K13" s="367"/>
      <c r="L13" s="89"/>
      <c r="M13" s="89"/>
      <c r="AH13" s="378">
        <v>6</v>
      </c>
    </row>
    <row customHeight="1" ht="15">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45770</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08-23/674,08-23/675,08-23/676</v>
      </c>
      <c r="H17" s="2255"/>
      <c r="I17" s="2255"/>
      <c r="J17" s="2255"/>
      <c r="K17" s="2255"/>
      <c r="L17" s="2255"/>
      <c r="M17" s="402"/>
      <c r="N17" s="330"/>
      <c r="AH17" s="378">
        <v>23</v>
      </c>
    </row>
    <row customHeight="1" ht="15">
      <c r="D18" s="380"/>
      <c r="E18" s="367"/>
      <c r="F18" s="393"/>
      <c r="G18" s="393"/>
      <c r="H18" s="393"/>
      <c r="I18" s="393"/>
      <c r="J18" s="393"/>
      <c r="K18" s="393"/>
      <c r="L18" s="756"/>
      <c r="M18" s="197"/>
      <c r="AH18" s="378">
        <v>14</v>
      </c>
    </row>
    <row customHeight="1" ht="21.75">
      <c r="D19" s="380"/>
      <c r="E19" s="2213" t="s">
        <v>324</v>
      </c>
      <c r="F19" s="2213"/>
      <c r="G19" s="2213"/>
      <c r="H19" s="2213"/>
      <c r="I19" s="2213"/>
      <c r="J19" s="2213"/>
      <c r="K19" s="2213"/>
      <c r="L19" s="2213"/>
      <c r="M19" s="2393" t="s">
        <v>325</v>
      </c>
      <c r="AH19" s="378">
        <v>21</v>
      </c>
    </row>
    <row customHeight="1" ht="21.75">
      <c r="D20" s="380"/>
      <c r="E20" s="2281" t="s">
        <v>88</v>
      </c>
      <c r="F20" s="2228" t="s">
        <v>131</v>
      </c>
      <c r="G20" s="2228" t="s">
        <v>132</v>
      </c>
      <c r="H20" s="2390" t="s">
        <v>1169</v>
      </c>
      <c r="I20" s="2391"/>
      <c r="J20" s="2437"/>
      <c r="K20" s="2228" t="s">
        <v>327</v>
      </c>
      <c r="L20" s="2228" t="s">
        <v>414</v>
      </c>
      <c r="M20" s="2393"/>
      <c r="AH20" s="378">
        <v>21</v>
      </c>
    </row>
    <row customHeight="1" ht="21.75">
      <c r="D21" s="380"/>
      <c r="E21" s="2283"/>
      <c r="F21" s="2229"/>
      <c r="G21" s="2229"/>
      <c r="H21" s="2222" t="s">
        <v>1170</v>
      </c>
      <c r="I21" s="2224"/>
      <c r="J21" s="112" t="s">
        <v>1171</v>
      </c>
      <c r="K21" s="2229"/>
      <c r="L21" s="2229"/>
      <c r="M21" s="2393"/>
      <c r="AH21" s="378">
        <v>21</v>
      </c>
    </row>
    <row customHeight="1" ht="12.75">
      <c r="D22" s="380"/>
      <c r="E22" s="285"/>
      <c r="F22" s="285"/>
      <c r="G22" s="285"/>
      <c r="H22" s="2471"/>
      <c r="I22" s="2471"/>
      <c r="J22" s="285"/>
      <c r="K22" s="285"/>
      <c r="L22" s="285"/>
      <c r="M22" s="285"/>
      <c r="AH22" s="378">
        <v>12</v>
      </c>
    </row>
    <row customHeight="1" ht="20.25">
      <c r="A23" s="1784"/>
      <c r="B23" s="1784"/>
      <c r="D23" s="380"/>
      <c r="E23" s="1870" t="s">
        <v>119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330</v>
      </c>
      <c r="L23" s="2465"/>
      <c r="M23" s="1773"/>
      <c r="N23" s="338"/>
      <c r="AH23" s="378">
        <v>19</v>
      </c>
    </row>
    <row customHeight="1" ht="60.75" hidden="1">
      <c r="A24" s="1784" t="s">
        <v>164</v>
      </c>
      <c r="B24" s="1784" t="s">
        <v>165</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330</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1166</v>
      </c>
      <c r="D25" s="2470"/>
      <c r="E25" s="2208"/>
      <c r="F25" s="2474"/>
      <c r="G25" s="2431"/>
      <c r="H25" s="1504"/>
      <c r="I25" s="655" t="s">
        <v>1167</v>
      </c>
      <c r="J25" s="575"/>
      <c r="K25" s="1504"/>
      <c r="L25" s="218"/>
      <c r="M25" s="2174"/>
      <c r="N25" s="338"/>
      <c r="O25" s="1628"/>
      <c r="P25" s="1628"/>
      <c r="AH25" s="1635">
        <v>0</v>
      </c>
    </row>
    <row customHeight="1" ht="0.75" hidden="1">
      <c r="A26" s="1784"/>
      <c r="B26" s="1784"/>
      <c r="C26" s="373" t="s">
        <v>1172</v>
      </c>
      <c r="D26" s="2470"/>
      <c r="E26" s="2208"/>
      <c r="F26" s="2387"/>
      <c r="G26" s="404"/>
      <c r="H26" s="1504"/>
      <c r="I26" s="399"/>
      <c r="J26" s="353"/>
      <c r="K26" s="1504"/>
      <c r="L26" s="205"/>
      <c r="M26" s="2174"/>
      <c r="N26" s="338"/>
      <c r="AH26" s="378">
        <v>0</v>
      </c>
    </row>
    <row s="1639" customFormat="1" customHeight="1" ht="45">
      <c r="A27" s="1784" t="s">
        <v>172</v>
      </c>
      <c r="B27" s="1784" t="s">
        <v>173</v>
      </c>
      <c r="C27" s="373"/>
      <c r="D27" s="2466"/>
      <c r="E27" s="2467"/>
      <c r="F27" s="2468"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31" t="str">
        <f>INDEX(PT_DIFFERENTIATION_NTAR,MATCH(B27,PT_DIFFERENTIATION_NTAR_ID,0))</f>
        <v>Тариф на тепловую энергию от котельных по ул. Авиаторов, д.14, ул. Ноябрьская, д.6/6, ул. Октябрьская, д.12, ул. Центральная, д.60/5</v>
      </c>
      <c r="H27" s="1866"/>
      <c r="I27" s="1743">
        <v>46023</v>
      </c>
      <c r="J27" s="1777">
        <v>46387</v>
      </c>
      <c r="K27" s="1869" t="s">
        <v>1173</v>
      </c>
      <c r="L27" s="1866" t="s">
        <v>330</v>
      </c>
      <c r="M27" s="2174"/>
      <c r="N27" s="338"/>
      <c r="O27" s="1628"/>
      <c r="P27" s="1628"/>
      <c r="AH27" s="1635">
        <v>0</v>
      </c>
    </row>
    <row s="1639" customFormat="1" customHeight="1" ht="56.25">
      <c r="A28" s="1827"/>
      <c r="B28" s="1827"/>
      <c r="C28" s="1691"/>
      <c r="D28" s="348"/>
      <c r="E28" s="1035"/>
      <c r="F28" s="1035"/>
      <c r="G28" s="1035"/>
      <c r="H28" s="2275" t="s">
        <v>104</v>
      </c>
      <c r="I28" s="1743">
        <v>46388</v>
      </c>
      <c r="J28" s="1777">
        <v>46752</v>
      </c>
      <c r="K28" s="2309" t="s">
        <v>1173</v>
      </c>
      <c r="L28" s="2275" t="s">
        <v>330</v>
      </c>
      <c r="M28" s="2322"/>
      <c r="N28" s="622"/>
      <c r="O28" s="1628"/>
      <c r="P28" s="1628"/>
      <c r="Q28" s="1639"/>
      <c r="R28" s="1639"/>
      <c r="S28" s="1639"/>
      <c r="T28" s="1639"/>
      <c r="U28" s="1639"/>
      <c r="V28" s="1639"/>
      <c r="W28" s="1639"/>
      <c r="X28" s="1639"/>
      <c r="Y28" s="1639"/>
      <c r="Z28" s="1639"/>
      <c r="AA28" s="1639"/>
      <c r="AB28" s="1639"/>
      <c r="AC28" s="1639"/>
      <c r="AD28" s="1639"/>
      <c r="AE28" s="1639"/>
      <c r="AF28" s="1639"/>
      <c r="AG28" s="1639"/>
      <c r="AH28" s="1639">
        <v>0</v>
      </c>
    </row>
    <row s="1639" customFormat="1" customHeight="1" ht="56.25">
      <c r="A29" s="1827"/>
      <c r="B29" s="1827"/>
      <c r="C29" s="1691"/>
      <c r="D29" s="348"/>
      <c r="E29" s="1035"/>
      <c r="F29" s="1035"/>
      <c r="G29" s="1035"/>
      <c r="H29" s="2275" t="s">
        <v>104</v>
      </c>
      <c r="I29" s="1743">
        <v>46753</v>
      </c>
      <c r="J29" s="1777">
        <v>47118</v>
      </c>
      <c r="K29" s="2309" t="s">
        <v>1173</v>
      </c>
      <c r="L29" s="2275" t="s">
        <v>330</v>
      </c>
      <c r="M29" s="2322"/>
      <c r="N29" s="622"/>
      <c r="O29" s="1628"/>
      <c r="P29" s="1628"/>
      <c r="Q29" s="1639"/>
      <c r="R29" s="1639"/>
      <c r="S29" s="1639"/>
      <c r="T29" s="1639"/>
      <c r="U29" s="1639"/>
      <c r="V29" s="1639"/>
      <c r="W29" s="1639"/>
      <c r="X29" s="1639"/>
      <c r="Y29" s="1639"/>
      <c r="Z29" s="1639"/>
      <c r="AA29" s="1639"/>
      <c r="AB29" s="1639"/>
      <c r="AC29" s="1639"/>
      <c r="AD29" s="1639"/>
      <c r="AE29" s="1639"/>
      <c r="AF29" s="1639"/>
      <c r="AG29" s="1639"/>
      <c r="AH29" s="1639">
        <v>0</v>
      </c>
    </row>
    <row s="1639" customFormat="1" customHeight="1" ht="56.25">
      <c r="A30" s="1827"/>
      <c r="B30" s="1827"/>
      <c r="C30" s="1691"/>
      <c r="D30" s="348"/>
      <c r="E30" s="1035"/>
      <c r="F30" s="1035"/>
      <c r="G30" s="1035"/>
      <c r="H30" s="2275" t="s">
        <v>104</v>
      </c>
      <c r="I30" s="1743">
        <v>47119</v>
      </c>
      <c r="J30" s="1777">
        <v>47483</v>
      </c>
      <c r="K30" s="2309" t="s">
        <v>1173</v>
      </c>
      <c r="L30" s="2275" t="s">
        <v>330</v>
      </c>
      <c r="M30" s="2322"/>
      <c r="N30" s="622"/>
      <c r="O30" s="1628"/>
      <c r="P30" s="1628"/>
      <c r="Q30" s="1639"/>
      <c r="R30" s="1639"/>
      <c r="S30" s="1639"/>
      <c r="T30" s="1639"/>
      <c r="U30" s="1639"/>
      <c r="V30" s="1639"/>
      <c r="W30" s="1639"/>
      <c r="X30" s="1639"/>
      <c r="Y30" s="1639"/>
      <c r="Z30" s="1639"/>
      <c r="AA30" s="1639"/>
      <c r="AB30" s="1639"/>
      <c r="AC30" s="1639"/>
      <c r="AD30" s="1639"/>
      <c r="AE30" s="1639"/>
      <c r="AF30" s="1639"/>
      <c r="AG30" s="1639"/>
      <c r="AH30" s="1639">
        <v>0</v>
      </c>
    </row>
    <row s="1639" customFormat="1" customHeight="1" ht="56.25">
      <c r="A31" s="1827"/>
      <c r="B31" s="1827"/>
      <c r="C31" s="1691"/>
      <c r="D31" s="348"/>
      <c r="E31" s="1035"/>
      <c r="F31" s="1035"/>
      <c r="G31" s="1035"/>
      <c r="H31" s="2275" t="s">
        <v>104</v>
      </c>
      <c r="I31" s="1743">
        <v>47484</v>
      </c>
      <c r="J31" s="1777">
        <v>47848</v>
      </c>
      <c r="K31" s="2309" t="s">
        <v>1173</v>
      </c>
      <c r="L31" s="2275" t="s">
        <v>330</v>
      </c>
      <c r="M31" s="2322"/>
      <c r="N31" s="622"/>
      <c r="O31" s="1628"/>
      <c r="P31" s="1628"/>
      <c r="Q31" s="1639"/>
      <c r="R31" s="1639"/>
      <c r="S31" s="1639"/>
      <c r="T31" s="1639"/>
      <c r="U31" s="1639"/>
      <c r="V31" s="1639"/>
      <c r="W31" s="1639"/>
      <c r="X31" s="1639"/>
      <c r="Y31" s="1639"/>
      <c r="Z31" s="1639"/>
      <c r="AA31" s="1639"/>
      <c r="AB31" s="1639"/>
      <c r="AC31" s="1639"/>
      <c r="AD31" s="1639"/>
      <c r="AE31" s="1639"/>
      <c r="AF31" s="1639"/>
      <c r="AG31" s="1639"/>
      <c r="AH31" s="1639">
        <v>0</v>
      </c>
    </row>
    <row s="1639" customFormat="1" customHeight="1" ht="18.75">
      <c r="A32" s="1784"/>
      <c r="B32" s="1784"/>
      <c r="C32" s="373" t="s">
        <v>1166</v>
      </c>
      <c r="D32" s="2466"/>
      <c r="E32" s="2467"/>
      <c r="F32" s="2468"/>
      <c r="G32" s="2431"/>
      <c r="H32" s="1504"/>
      <c r="I32" s="655" t="s">
        <v>1167</v>
      </c>
      <c r="J32" s="575"/>
      <c r="K32" s="1504"/>
      <c r="L32" s="218"/>
      <c r="M32" s="2174"/>
      <c r="N32" s="338"/>
      <c r="O32" s="1628"/>
      <c r="P32" s="1628"/>
      <c r="AH32" s="1635">
        <v>0</v>
      </c>
    </row>
    <row s="1639" customFormat="1" customHeight="1" ht="18.75">
      <c r="A33" s="1827" t="s">
        <v>172</v>
      </c>
      <c r="B33" s="1827" t="s">
        <v>181</v>
      </c>
      <c r="C33" s="1691"/>
      <c r="D33" s="348"/>
      <c r="E33" s="1035"/>
      <c r="F33" s="1035"/>
      <c r="G33" s="2431" t="str">
        <f>INDEX(PT_DIFFERENTIATION_NTAR,MATCH(B33,PT_DIFFERENTIATION_NTAR_ID,0))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H33" s="2275"/>
      <c r="I33" s="1743">
        <v>46023</v>
      </c>
      <c r="J33" s="1777">
        <v>46387</v>
      </c>
      <c r="K33" s="2309" t="s">
        <v>1173</v>
      </c>
      <c r="L33" s="2275" t="s">
        <v>330</v>
      </c>
      <c r="M33" s="2322"/>
      <c r="N33" s="622"/>
      <c r="O33" s="1628"/>
      <c r="P33" s="1628"/>
      <c r="Q33" s="1639"/>
      <c r="R33" s="1639"/>
      <c r="S33" s="1639"/>
      <c r="T33" s="1639"/>
      <c r="U33" s="1639"/>
      <c r="V33" s="1639"/>
      <c r="W33" s="1639"/>
      <c r="X33" s="1639"/>
      <c r="Y33" s="1639"/>
      <c r="Z33" s="1639"/>
      <c r="AA33" s="1639"/>
      <c r="AB33" s="1639"/>
      <c r="AC33" s="1639"/>
      <c r="AD33" s="1639"/>
      <c r="AE33" s="1639"/>
      <c r="AF33" s="1639"/>
      <c r="AG33" s="1639"/>
      <c r="AH33" s="1639">
        <v>0</v>
      </c>
    </row>
    <row s="1639" customFormat="1" customHeight="1" ht="56.25">
      <c r="A34" s="1827"/>
      <c r="B34" s="1827"/>
      <c r="C34" s="1691"/>
      <c r="D34" s="348"/>
      <c r="E34" s="1035"/>
      <c r="F34" s="1035"/>
      <c r="G34" s="1035"/>
      <c r="H34" s="2275" t="s">
        <v>104</v>
      </c>
      <c r="I34" s="1743">
        <v>46388</v>
      </c>
      <c r="J34" s="1777">
        <v>46752</v>
      </c>
      <c r="K34" s="2309" t="s">
        <v>1173</v>
      </c>
      <c r="L34" s="2275" t="s">
        <v>330</v>
      </c>
      <c r="M34" s="2322"/>
      <c r="N34" s="622"/>
      <c r="O34" s="1628"/>
      <c r="P34" s="1628"/>
      <c r="Q34" s="1639"/>
      <c r="R34" s="1639"/>
      <c r="S34" s="1639"/>
      <c r="T34" s="1639"/>
      <c r="U34" s="1639"/>
      <c r="V34" s="1639"/>
      <c r="W34" s="1639"/>
      <c r="X34" s="1639"/>
      <c r="Y34" s="1639"/>
      <c r="Z34" s="1639"/>
      <c r="AA34" s="1639"/>
      <c r="AB34" s="1639"/>
      <c r="AC34" s="1639"/>
      <c r="AD34" s="1639"/>
      <c r="AE34" s="1639"/>
      <c r="AF34" s="1639"/>
      <c r="AG34" s="1639"/>
      <c r="AH34" s="1639">
        <v>0</v>
      </c>
    </row>
    <row s="1639" customFormat="1" customHeight="1" ht="56.25">
      <c r="A35" s="1827"/>
      <c r="B35" s="1827"/>
      <c r="C35" s="1691"/>
      <c r="D35" s="348"/>
      <c r="E35" s="1035"/>
      <c r="F35" s="1035"/>
      <c r="G35" s="1035"/>
      <c r="H35" s="2275" t="s">
        <v>104</v>
      </c>
      <c r="I35" s="1743">
        <v>46753</v>
      </c>
      <c r="J35" s="1777">
        <v>47118</v>
      </c>
      <c r="K35" s="2309" t="s">
        <v>1173</v>
      </c>
      <c r="L35" s="2275" t="s">
        <v>330</v>
      </c>
      <c r="M35" s="2322"/>
      <c r="N35" s="622"/>
      <c r="O35" s="1628"/>
      <c r="P35" s="1628"/>
      <c r="Q35" s="1639"/>
      <c r="R35" s="1639"/>
      <c r="S35" s="1639"/>
      <c r="T35" s="1639"/>
      <c r="U35" s="1639"/>
      <c r="V35" s="1639"/>
      <c r="W35" s="1639"/>
      <c r="X35" s="1639"/>
      <c r="Y35" s="1639"/>
      <c r="Z35" s="1639"/>
      <c r="AA35" s="1639"/>
      <c r="AB35" s="1639"/>
      <c r="AC35" s="1639"/>
      <c r="AD35" s="1639"/>
      <c r="AE35" s="1639"/>
      <c r="AF35" s="1639"/>
      <c r="AG35" s="1639"/>
      <c r="AH35" s="1639">
        <v>0</v>
      </c>
    </row>
    <row s="1639" customFormat="1" customHeight="1" ht="56.25">
      <c r="A36" s="1827"/>
      <c r="B36" s="1827"/>
      <c r="C36" s="1691"/>
      <c r="D36" s="348"/>
      <c r="E36" s="1035"/>
      <c r="F36" s="1035"/>
      <c r="G36" s="1035"/>
      <c r="H36" s="2275" t="s">
        <v>104</v>
      </c>
      <c r="I36" s="1743">
        <v>47119</v>
      </c>
      <c r="J36" s="1777">
        <v>47483</v>
      </c>
      <c r="K36" s="2309" t="s">
        <v>1173</v>
      </c>
      <c r="L36" s="2275" t="s">
        <v>330</v>
      </c>
      <c r="M36" s="2322"/>
      <c r="N36" s="622"/>
      <c r="O36" s="1628"/>
      <c r="P36" s="1628"/>
      <c r="Q36" s="1639"/>
      <c r="R36" s="1639"/>
      <c r="S36" s="1639"/>
      <c r="T36" s="1639"/>
      <c r="U36" s="1639"/>
      <c r="V36" s="1639"/>
      <c r="W36" s="1639"/>
      <c r="X36" s="1639"/>
      <c r="Y36" s="1639"/>
      <c r="Z36" s="1639"/>
      <c r="AA36" s="1639"/>
      <c r="AB36" s="1639"/>
      <c r="AC36" s="1639"/>
      <c r="AD36" s="1639"/>
      <c r="AE36" s="1639"/>
      <c r="AF36" s="1639"/>
      <c r="AG36" s="1639"/>
      <c r="AH36" s="1639">
        <v>0</v>
      </c>
    </row>
    <row s="1639" customFormat="1" customHeight="1" ht="56.25">
      <c r="A37" s="1827"/>
      <c r="B37" s="1827"/>
      <c r="C37" s="1691"/>
      <c r="D37" s="348"/>
      <c r="E37" s="1035"/>
      <c r="F37" s="1035"/>
      <c r="G37" s="1035"/>
      <c r="H37" s="2275" t="s">
        <v>104</v>
      </c>
      <c r="I37" s="1743">
        <v>47484</v>
      </c>
      <c r="J37" s="1777">
        <v>47848</v>
      </c>
      <c r="K37" s="2309" t="s">
        <v>1173</v>
      </c>
      <c r="L37" s="2275" t="s">
        <v>330</v>
      </c>
      <c r="M37" s="2322"/>
      <c r="N37" s="622"/>
      <c r="O37" s="1628"/>
      <c r="P37" s="1628"/>
      <c r="Q37" s="1639"/>
      <c r="R37" s="1639"/>
      <c r="S37" s="1639"/>
      <c r="T37" s="1639"/>
      <c r="U37" s="1639"/>
      <c r="V37" s="1639"/>
      <c r="W37" s="1639"/>
      <c r="X37" s="1639"/>
      <c r="Y37" s="1639"/>
      <c r="Z37" s="1639"/>
      <c r="AA37" s="1639"/>
      <c r="AB37" s="1639"/>
      <c r="AC37" s="1639"/>
      <c r="AD37" s="1639"/>
      <c r="AE37" s="1639"/>
      <c r="AF37" s="1639"/>
      <c r="AG37" s="1639"/>
      <c r="AH37" s="1639">
        <v>0</v>
      </c>
    </row>
    <row s="1639" customFormat="1" customHeight="1" ht="18.75">
      <c r="A38" s="1827"/>
      <c r="B38" s="1827"/>
      <c r="C38" s="1691" t="s">
        <v>1166</v>
      </c>
      <c r="D38" s="348"/>
      <c r="E38" s="1035"/>
      <c r="F38" s="1035"/>
      <c r="G38" s="2431"/>
      <c r="H38" s="2667"/>
      <c r="I38" s="2668" t="s">
        <v>1167</v>
      </c>
      <c r="J38" s="2669"/>
      <c r="K38" s="2667"/>
      <c r="L38" s="2670"/>
      <c r="M38" s="2322"/>
      <c r="N38" s="622"/>
      <c r="O38" s="1628"/>
      <c r="P38" s="1628"/>
      <c r="Q38" s="1639"/>
      <c r="R38" s="1639"/>
      <c r="S38" s="1639"/>
      <c r="T38" s="1639"/>
      <c r="U38" s="1639"/>
      <c r="V38" s="1639"/>
      <c r="W38" s="1639"/>
      <c r="X38" s="1639"/>
      <c r="Y38" s="1639"/>
      <c r="Z38" s="1639"/>
      <c r="AA38" s="1639"/>
      <c r="AB38" s="1639"/>
      <c r="AC38" s="1639"/>
      <c r="AD38" s="1639"/>
      <c r="AE38" s="1639"/>
      <c r="AF38" s="1639"/>
      <c r="AG38" s="1639"/>
      <c r="AH38" s="1639">
        <v>0</v>
      </c>
    </row>
    <row s="1639" customFormat="1" customHeight="1" ht="18.75">
      <c r="A39" s="1827" t="s">
        <v>172</v>
      </c>
      <c r="B39" s="1827" t="s">
        <v>186</v>
      </c>
      <c r="C39" s="1691"/>
      <c r="D39" s="348"/>
      <c r="E39" s="1035"/>
      <c r="F39" s="1035"/>
      <c r="G39" s="2431" t="str">
        <f>INDEX(PT_DIFFERENTIATION_NTAR,MATCH(B39,PT_DIFFERENTIATION_NTAR_ID,0))</f>
        <v>Тариф на тепловую энергию от котельной по ул. Аганская, д.64(г.Покачи)</v>
      </c>
      <c r="H39" s="2275"/>
      <c r="I39" s="1743">
        <v>46023</v>
      </c>
      <c r="J39" s="1777">
        <v>46387</v>
      </c>
      <c r="K39" s="2309" t="s">
        <v>1173</v>
      </c>
      <c r="L39" s="2275" t="s">
        <v>330</v>
      </c>
      <c r="M39" s="2322"/>
      <c r="N39" s="622"/>
      <c r="O39" s="1628"/>
      <c r="P39" s="1628"/>
      <c r="Q39" s="1639"/>
      <c r="R39" s="1639"/>
      <c r="S39" s="1639"/>
      <c r="T39" s="1639"/>
      <c r="U39" s="1639"/>
      <c r="V39" s="1639"/>
      <c r="W39" s="1639"/>
      <c r="X39" s="1639"/>
      <c r="Y39" s="1639"/>
      <c r="Z39" s="1639"/>
      <c r="AA39" s="1639"/>
      <c r="AB39" s="1639"/>
      <c r="AC39" s="1639"/>
      <c r="AD39" s="1639"/>
      <c r="AE39" s="1639"/>
      <c r="AF39" s="1639"/>
      <c r="AG39" s="1639"/>
      <c r="AH39" s="1639">
        <v>0</v>
      </c>
    </row>
    <row s="1639" customFormat="1" customHeight="1" ht="56.25">
      <c r="A40" s="1827"/>
      <c r="B40" s="1827"/>
      <c r="C40" s="1691"/>
      <c r="D40" s="348"/>
      <c r="E40" s="1035"/>
      <c r="F40" s="1035"/>
      <c r="G40" s="1035"/>
      <c r="H40" s="2275" t="s">
        <v>104</v>
      </c>
      <c r="I40" s="1743">
        <v>46388</v>
      </c>
      <c r="J40" s="1777">
        <v>46752</v>
      </c>
      <c r="K40" s="2309" t="s">
        <v>1173</v>
      </c>
      <c r="L40" s="2275" t="s">
        <v>330</v>
      </c>
      <c r="M40" s="2322"/>
      <c r="N40" s="622"/>
      <c r="O40" s="1628"/>
      <c r="P40" s="1628"/>
      <c r="Q40" s="1639"/>
      <c r="R40" s="1639"/>
      <c r="S40" s="1639"/>
      <c r="T40" s="1639"/>
      <c r="U40" s="1639"/>
      <c r="V40" s="1639"/>
      <c r="W40" s="1639"/>
      <c r="X40" s="1639"/>
      <c r="Y40" s="1639"/>
      <c r="Z40" s="1639"/>
      <c r="AA40" s="1639"/>
      <c r="AB40" s="1639"/>
      <c r="AC40" s="1639"/>
      <c r="AD40" s="1639"/>
      <c r="AE40" s="1639"/>
      <c r="AF40" s="1639"/>
      <c r="AG40" s="1639"/>
      <c r="AH40" s="1639">
        <v>0</v>
      </c>
    </row>
    <row s="1639" customFormat="1" customHeight="1" ht="56.25">
      <c r="A41" s="1827"/>
      <c r="B41" s="1827"/>
      <c r="C41" s="1691"/>
      <c r="D41" s="348"/>
      <c r="E41" s="1035"/>
      <c r="F41" s="1035"/>
      <c r="G41" s="1035"/>
      <c r="H41" s="2275" t="s">
        <v>104</v>
      </c>
      <c r="I41" s="1743">
        <v>46753</v>
      </c>
      <c r="J41" s="1777">
        <v>47118</v>
      </c>
      <c r="K41" s="2309" t="s">
        <v>1173</v>
      </c>
      <c r="L41" s="2275" t="s">
        <v>330</v>
      </c>
      <c r="M41" s="2322"/>
      <c r="N41" s="622"/>
      <c r="O41" s="1628"/>
      <c r="P41" s="1628"/>
      <c r="Q41" s="1639"/>
      <c r="R41" s="1639"/>
      <c r="S41" s="1639"/>
      <c r="T41" s="1639"/>
      <c r="U41" s="1639"/>
      <c r="V41" s="1639"/>
      <c r="W41" s="1639"/>
      <c r="X41" s="1639"/>
      <c r="Y41" s="1639"/>
      <c r="Z41" s="1639"/>
      <c r="AA41" s="1639"/>
      <c r="AB41" s="1639"/>
      <c r="AC41" s="1639"/>
      <c r="AD41" s="1639"/>
      <c r="AE41" s="1639"/>
      <c r="AF41" s="1639"/>
      <c r="AG41" s="1639"/>
      <c r="AH41" s="1639">
        <v>0</v>
      </c>
    </row>
    <row s="1639" customFormat="1" customHeight="1" ht="56.25">
      <c r="A42" s="1827"/>
      <c r="B42" s="1827"/>
      <c r="C42" s="1691"/>
      <c r="D42" s="348"/>
      <c r="E42" s="1035"/>
      <c r="F42" s="1035"/>
      <c r="G42" s="1035"/>
      <c r="H42" s="2275" t="s">
        <v>104</v>
      </c>
      <c r="I42" s="1743">
        <v>47119</v>
      </c>
      <c r="J42" s="1777">
        <v>47483</v>
      </c>
      <c r="K42" s="2309" t="s">
        <v>1173</v>
      </c>
      <c r="L42" s="2275" t="s">
        <v>330</v>
      </c>
      <c r="M42" s="2322"/>
      <c r="N42" s="622"/>
      <c r="O42" s="1628"/>
      <c r="P42" s="1628"/>
      <c r="Q42" s="1639"/>
      <c r="R42" s="1639"/>
      <c r="S42" s="1639"/>
      <c r="T42" s="1639"/>
      <c r="U42" s="1639"/>
      <c r="V42" s="1639"/>
      <c r="W42" s="1639"/>
      <c r="X42" s="1639"/>
      <c r="Y42" s="1639"/>
      <c r="Z42" s="1639"/>
      <c r="AA42" s="1639"/>
      <c r="AB42" s="1639"/>
      <c r="AC42" s="1639"/>
      <c r="AD42" s="1639"/>
      <c r="AE42" s="1639"/>
      <c r="AF42" s="1639"/>
      <c r="AG42" s="1639"/>
      <c r="AH42" s="1639">
        <v>0</v>
      </c>
    </row>
    <row s="1639" customFormat="1" customHeight="1" ht="56.25">
      <c r="A43" s="1827"/>
      <c r="B43" s="1827"/>
      <c r="C43" s="1691"/>
      <c r="D43" s="348"/>
      <c r="E43" s="1035"/>
      <c r="F43" s="1035"/>
      <c r="G43" s="1035"/>
      <c r="H43" s="2275" t="s">
        <v>104</v>
      </c>
      <c r="I43" s="1743">
        <v>47484</v>
      </c>
      <c r="J43" s="1777">
        <v>47848</v>
      </c>
      <c r="K43" s="2309" t="s">
        <v>1173</v>
      </c>
      <c r="L43" s="2275" t="s">
        <v>330</v>
      </c>
      <c r="M43" s="2322"/>
      <c r="N43" s="622"/>
      <c r="O43" s="1628"/>
      <c r="P43" s="1628"/>
      <c r="Q43" s="1639"/>
      <c r="R43" s="1639"/>
      <c r="S43" s="1639"/>
      <c r="T43" s="1639"/>
      <c r="U43" s="1639"/>
      <c r="V43" s="1639"/>
      <c r="W43" s="1639"/>
      <c r="X43" s="1639"/>
      <c r="Y43" s="1639"/>
      <c r="Z43" s="1639"/>
      <c r="AA43" s="1639"/>
      <c r="AB43" s="1639"/>
      <c r="AC43" s="1639"/>
      <c r="AD43" s="1639"/>
      <c r="AE43" s="1639"/>
      <c r="AF43" s="1639"/>
      <c r="AG43" s="1639"/>
      <c r="AH43" s="1639">
        <v>0</v>
      </c>
    </row>
    <row s="1639" customFormat="1" customHeight="1" ht="18.75">
      <c r="A44" s="1827"/>
      <c r="B44" s="1827"/>
      <c r="C44" s="1691" t="s">
        <v>1166</v>
      </c>
      <c r="D44" s="348"/>
      <c r="E44" s="1035"/>
      <c r="F44" s="1035"/>
      <c r="G44" s="2431"/>
      <c r="H44" s="2667"/>
      <c r="I44" s="2671" t="s">
        <v>1167</v>
      </c>
      <c r="J44" s="2669"/>
      <c r="K44" s="2667"/>
      <c r="L44" s="2670"/>
      <c r="M44" s="2322"/>
      <c r="N44" s="622"/>
      <c r="O44" s="1628"/>
      <c r="P44" s="1628"/>
      <c r="Q44" s="1639"/>
      <c r="R44" s="1639"/>
      <c r="S44" s="1639"/>
      <c r="T44" s="1639"/>
      <c r="U44" s="1639"/>
      <c r="V44" s="1639"/>
      <c r="W44" s="1639"/>
      <c r="X44" s="1639"/>
      <c r="Y44" s="1639"/>
      <c r="Z44" s="1639"/>
      <c r="AA44" s="1639"/>
      <c r="AB44" s="1639"/>
      <c r="AC44" s="1639"/>
      <c r="AD44" s="1639"/>
      <c r="AE44" s="1639"/>
      <c r="AF44" s="1639"/>
      <c r="AG44" s="1639"/>
      <c r="AH44" s="1639">
        <v>0</v>
      </c>
    </row>
    <row s="1639" customFormat="1" customHeight="1" ht="0.75">
      <c r="A45" s="1784"/>
      <c r="B45" s="1784"/>
      <c r="C45" s="373" t="s">
        <v>1172</v>
      </c>
      <c r="D45" s="2466"/>
      <c r="E45" s="2208"/>
      <c r="F45" s="2387"/>
      <c r="G45" s="404"/>
      <c r="H45" s="1504"/>
      <c r="I45" s="655"/>
      <c r="J45" s="575"/>
      <c r="K45" s="1504"/>
      <c r="L45" s="218"/>
      <c r="M45" s="2174"/>
      <c r="N45" s="338"/>
      <c r="O45" s="1628"/>
      <c r="P45" s="1628"/>
      <c r="AH45" s="1635">
        <v>0</v>
      </c>
    </row>
    <row s="1639" customFormat="1" customHeight="1" ht="45" hidden="1">
      <c r="A46" s="1784" t="s">
        <v>193</v>
      </c>
      <c r="B46" s="1784" t="s">
        <v>194</v>
      </c>
      <c r="C46" s="373"/>
      <c r="D46" s="2466"/>
      <c r="E46" s="2208"/>
      <c r="F46" s="2387" t="str">
        <f>INDEX(PT_DIFFERENTIATION_VTAR,MATCH(A46,PT_DIFFERENTIATION_VTAR_ID,0))</f>
        <v>Тарифы на теплоноситель, поставляемый теплоснабжающими организациями потребителям, другим теплоснабжающим организациям</v>
      </c>
      <c r="G46" s="2431" t="str">
        <f>INDEX(PT_DIFFERENTIATION_NTAR,MATCH(B46,PT_DIFFERENTIATION_NTAR_ID,0))</f>
        <v/>
      </c>
      <c r="H46" s="1866"/>
      <c r="I46" s="1743"/>
      <c r="J46" s="1777"/>
      <c r="K46" s="1869"/>
      <c r="L46" s="1866" t="s">
        <v>330</v>
      </c>
      <c r="M46" s="2174"/>
      <c r="N46" s="338"/>
      <c r="O46" s="1628"/>
      <c r="P46" s="1628"/>
      <c r="AH46" s="1635">
        <v>0</v>
      </c>
    </row>
    <row s="1639" customFormat="1" customHeight="1" ht="18.75" hidden="1">
      <c r="A47" s="1784"/>
      <c r="B47" s="1784"/>
      <c r="C47" s="373" t="s">
        <v>1166</v>
      </c>
      <c r="D47" s="2466"/>
      <c r="E47" s="2208"/>
      <c r="F47" s="2387"/>
      <c r="G47" s="2431"/>
      <c r="H47" s="1504"/>
      <c r="I47" s="655" t="s">
        <v>1167</v>
      </c>
      <c r="J47" s="575"/>
      <c r="K47" s="1504"/>
      <c r="L47" s="218"/>
      <c r="M47" s="2174"/>
      <c r="N47" s="338"/>
      <c r="O47" s="1628"/>
      <c r="P47" s="1628"/>
      <c r="AH47" s="1635">
        <v>0</v>
      </c>
    </row>
    <row s="1639" customFormat="1" customHeight="1" ht="0.75" hidden="1">
      <c r="A48" s="1784"/>
      <c r="B48" s="1784"/>
      <c r="C48" s="373" t="s">
        <v>1172</v>
      </c>
      <c r="D48" s="2466"/>
      <c r="E48" s="2208"/>
      <c r="F48" s="2387"/>
      <c r="G48" s="404"/>
      <c r="H48" s="1504"/>
      <c r="I48" s="655"/>
      <c r="J48" s="575"/>
      <c r="K48" s="1504"/>
      <c r="L48" s="218"/>
      <c r="M48" s="2174"/>
      <c r="N48" s="338"/>
      <c r="O48" s="1628"/>
      <c r="P48" s="1628"/>
      <c r="AH48" s="1635">
        <v>0</v>
      </c>
    </row>
    <row s="1639" customFormat="1" customHeight="1" ht="45" hidden="1">
      <c r="A49" s="1784" t="s">
        <v>199</v>
      </c>
      <c r="B49" s="1784" t="s">
        <v>200</v>
      </c>
      <c r="C49" s="373"/>
      <c r="D49" s="2466"/>
      <c r="E49" s="2208"/>
      <c r="F49" s="2387" t="str">
        <f>INDEX(PT_DIFFERENTIATION_VTAR,MATCH(A49,PT_DIFFERENTIATION_VTAR_ID,0))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49" s="2431" t="str">
        <f>INDEX(PT_DIFFERENTIATION_NTAR,MATCH(B49,PT_DIFFERENTIATION_NTAR_ID,0))</f>
        <v/>
      </c>
      <c r="H49" s="1866"/>
      <c r="I49" s="1743"/>
      <c r="J49" s="1777"/>
      <c r="K49" s="1869"/>
      <c r="L49" s="1866" t="s">
        <v>330</v>
      </c>
      <c r="M49" s="2174"/>
      <c r="N49" s="338"/>
      <c r="O49" s="1628"/>
      <c r="P49" s="1628"/>
      <c r="AH49" s="1635">
        <v>0</v>
      </c>
    </row>
    <row s="1639" customFormat="1" customHeight="1" ht="18.75" hidden="1">
      <c r="A50" s="1784"/>
      <c r="B50" s="1784"/>
      <c r="C50" s="373" t="s">
        <v>1166</v>
      </c>
      <c r="D50" s="2466"/>
      <c r="E50" s="2208"/>
      <c r="F50" s="2387"/>
      <c r="G50" s="2431"/>
      <c r="H50" s="1504"/>
      <c r="I50" s="655" t="s">
        <v>1167</v>
      </c>
      <c r="J50" s="575"/>
      <c r="K50" s="1504"/>
      <c r="L50" s="218"/>
      <c r="M50" s="2174"/>
      <c r="N50" s="338"/>
      <c r="O50" s="1628"/>
      <c r="P50" s="1628"/>
      <c r="AH50" s="1635">
        <v>0</v>
      </c>
    </row>
    <row s="1639" customFormat="1" customHeight="1" ht="0.75" hidden="1">
      <c r="A51" s="1784"/>
      <c r="B51" s="1784"/>
      <c r="C51" s="373" t="s">
        <v>1172</v>
      </c>
      <c r="D51" s="2466"/>
      <c r="E51" s="2208"/>
      <c r="F51" s="2387"/>
      <c r="G51" s="404"/>
      <c r="H51" s="1504"/>
      <c r="I51" s="655"/>
      <c r="J51" s="575"/>
      <c r="K51" s="1504"/>
      <c r="L51" s="218"/>
      <c r="M51" s="2174"/>
      <c r="N51" s="338"/>
      <c r="O51" s="1628"/>
      <c r="P51" s="1628"/>
      <c r="AH51" s="1635">
        <v>0</v>
      </c>
    </row>
    <row s="1639" customFormat="1" customHeight="1" ht="18.75" hidden="1">
      <c r="A52" s="1784" t="s">
        <v>205</v>
      </c>
      <c r="B52" s="1784" t="s">
        <v>206</v>
      </c>
      <c r="C52" s="373"/>
      <c r="D52" s="2466"/>
      <c r="E52" s="2208"/>
      <c r="F52" s="2387" t="str">
        <f>INDEX(PT_DIFFERENTIATION_VTAR,MATCH(A52,PT_DIFFERENTIATION_VTAR_ID,0))</f>
        <v>Тарифы на услуги по передаче тепловой энергии</v>
      </c>
      <c r="G52" s="2431" t="str">
        <f>INDEX(PT_DIFFERENTIATION_NTAR,MATCH(B52,PT_DIFFERENTIATION_NTAR_ID,0))</f>
        <v/>
      </c>
      <c r="H52" s="1866"/>
      <c r="I52" s="1743"/>
      <c r="J52" s="1777"/>
      <c r="K52" s="1869"/>
      <c r="L52" s="1866" t="s">
        <v>330</v>
      </c>
      <c r="M52" s="2174"/>
      <c r="N52" s="338"/>
      <c r="O52" s="1628"/>
      <c r="P52" s="1628"/>
      <c r="AH52" s="1635">
        <v>0</v>
      </c>
    </row>
    <row s="1639" customFormat="1" customHeight="1" ht="18.75" hidden="1">
      <c r="A53" s="1784"/>
      <c r="B53" s="1784"/>
      <c r="C53" s="373" t="s">
        <v>1166</v>
      </c>
      <c r="D53" s="2466"/>
      <c r="E53" s="2208"/>
      <c r="F53" s="2387"/>
      <c r="G53" s="2431"/>
      <c r="H53" s="1504"/>
      <c r="I53" s="655" t="s">
        <v>1167</v>
      </c>
      <c r="J53" s="575"/>
      <c r="K53" s="1504"/>
      <c r="L53" s="218"/>
      <c r="M53" s="2174"/>
      <c r="N53" s="338"/>
      <c r="O53" s="1628"/>
      <c r="P53" s="1628"/>
      <c r="AH53" s="1635">
        <v>0</v>
      </c>
    </row>
    <row s="1639" customFormat="1" customHeight="1" ht="0.75" hidden="1">
      <c r="A54" s="1784"/>
      <c r="B54" s="1784"/>
      <c r="C54" s="373" t="s">
        <v>1172</v>
      </c>
      <c r="D54" s="2466"/>
      <c r="E54" s="2208"/>
      <c r="F54" s="2387"/>
      <c r="G54" s="404"/>
      <c r="H54" s="1504"/>
      <c r="I54" s="655"/>
      <c r="J54" s="575"/>
      <c r="K54" s="1504"/>
      <c r="L54" s="218"/>
      <c r="M54" s="2174"/>
      <c r="N54" s="338"/>
      <c r="O54" s="1628"/>
      <c r="P54" s="1628"/>
      <c r="AH54" s="1635">
        <v>0</v>
      </c>
    </row>
    <row s="1639" customFormat="1" customHeight="1" ht="18.75" hidden="1">
      <c r="A55" s="1784" t="s">
        <v>211</v>
      </c>
      <c r="B55" s="1784" t="s">
        <v>212</v>
      </c>
      <c r="C55" s="373"/>
      <c r="D55" s="2466"/>
      <c r="E55" s="2208"/>
      <c r="F55" s="2387" t="str">
        <f>INDEX(PT_DIFFERENTIATION_VTAR,MATCH(A55,PT_DIFFERENTIATION_VTAR_ID,0))</f>
        <v>Тарифы на услуги по передаче теплоносителя</v>
      </c>
      <c r="G55" s="2431" t="str">
        <f>INDEX(PT_DIFFERENTIATION_NTAR,MATCH(B55,PT_DIFFERENTIATION_NTAR_ID,0))</f>
        <v/>
      </c>
      <c r="H55" s="1866"/>
      <c r="I55" s="1743"/>
      <c r="J55" s="1777"/>
      <c r="K55" s="1869"/>
      <c r="L55" s="1866" t="s">
        <v>330</v>
      </c>
      <c r="M55" s="2174"/>
      <c r="N55" s="338"/>
      <c r="O55" s="1628"/>
      <c r="P55" s="1628"/>
      <c r="AH55" s="1635">
        <v>0</v>
      </c>
    </row>
    <row s="1639" customFormat="1" customHeight="1" ht="18.75" hidden="1">
      <c r="A56" s="1784"/>
      <c r="B56" s="1784"/>
      <c r="C56" s="373" t="s">
        <v>1166</v>
      </c>
      <c r="D56" s="2466"/>
      <c r="E56" s="2208"/>
      <c r="F56" s="2387"/>
      <c r="G56" s="2431"/>
      <c r="H56" s="1504"/>
      <c r="I56" s="655" t="s">
        <v>1167</v>
      </c>
      <c r="J56" s="575"/>
      <c r="K56" s="1504"/>
      <c r="L56" s="218"/>
      <c r="M56" s="2174"/>
      <c r="N56" s="338"/>
      <c r="O56" s="1628"/>
      <c r="P56" s="1628"/>
      <c r="AH56" s="1635">
        <v>0</v>
      </c>
    </row>
    <row s="1639" customFormat="1" customHeight="1" ht="0.75" hidden="1">
      <c r="A57" s="1784"/>
      <c r="B57" s="1784"/>
      <c r="C57" s="373" t="s">
        <v>1172</v>
      </c>
      <c r="D57" s="2466"/>
      <c r="E57" s="2208"/>
      <c r="F57" s="2387"/>
      <c r="G57" s="404"/>
      <c r="H57" s="1504"/>
      <c r="I57" s="655"/>
      <c r="J57" s="575"/>
      <c r="K57" s="1504"/>
      <c r="L57" s="218"/>
      <c r="M57" s="2174"/>
      <c r="N57" s="338"/>
      <c r="O57" s="1628"/>
      <c r="P57" s="1628"/>
      <c r="AH57" s="1635">
        <v>0</v>
      </c>
    </row>
    <row s="1639" customFormat="1" customHeight="1" ht="18.75" hidden="1">
      <c r="A58" s="1784" t="s">
        <v>217</v>
      </c>
      <c r="B58" s="1784" t="s">
        <v>218</v>
      </c>
      <c r="C58" s="373"/>
      <c r="D58" s="2466"/>
      <c r="E58" s="2208"/>
      <c r="F58" s="2387" t="str">
        <f>INDEX(PT_DIFFERENTIATION_VTAR,MATCH(A58,PT_DIFFERENTIATION_VTAR_ID,0))</f>
        <v>Плата за услуги по поддержанию резервной тепловой мощности при отсутствии потребления тепловой энергии</v>
      </c>
      <c r="G58" s="2431" t="str">
        <f>INDEX(PT_DIFFERENTIATION_NTAR,MATCH(B58,PT_DIFFERENTIATION_NTAR_ID,0))</f>
        <v/>
      </c>
      <c r="H58" s="1866"/>
      <c r="I58" s="1743"/>
      <c r="J58" s="1777"/>
      <c r="K58" s="1869"/>
      <c r="L58" s="1866" t="s">
        <v>330</v>
      </c>
      <c r="M58" s="2174"/>
      <c r="N58" s="338"/>
      <c r="O58" s="1628"/>
      <c r="P58" s="1628"/>
      <c r="AH58" s="1635">
        <v>0</v>
      </c>
    </row>
    <row s="1639" customFormat="1" customHeight="1" ht="18.75" hidden="1">
      <c r="A59" s="1784"/>
      <c r="B59" s="1784"/>
      <c r="C59" s="373" t="s">
        <v>1166</v>
      </c>
      <c r="D59" s="2466"/>
      <c r="E59" s="2208"/>
      <c r="F59" s="2387"/>
      <c r="G59" s="2431"/>
      <c r="H59" s="1504"/>
      <c r="I59" s="655" t="s">
        <v>1167</v>
      </c>
      <c r="J59" s="575"/>
      <c r="K59" s="1504"/>
      <c r="L59" s="218"/>
      <c r="M59" s="2174"/>
      <c r="N59" s="338"/>
      <c r="O59" s="1628"/>
      <c r="P59" s="1628"/>
      <c r="AH59" s="1635">
        <v>0</v>
      </c>
    </row>
    <row s="1639" customFormat="1" customHeight="1" ht="0.75" hidden="1">
      <c r="A60" s="1784"/>
      <c r="B60" s="1784"/>
      <c r="C60" s="373" t="s">
        <v>1172</v>
      </c>
      <c r="D60" s="2466"/>
      <c r="E60" s="2208"/>
      <c r="F60" s="2387"/>
      <c r="G60" s="404"/>
      <c r="H60" s="1504"/>
      <c r="I60" s="655"/>
      <c r="J60" s="575"/>
      <c r="K60" s="1504"/>
      <c r="L60" s="218"/>
      <c r="M60" s="2174"/>
      <c r="N60" s="338"/>
      <c r="O60" s="1628"/>
      <c r="P60" s="1628"/>
      <c r="AH60" s="1635">
        <v>0</v>
      </c>
    </row>
    <row s="1639" customFormat="1" customHeight="1" ht="18.75" hidden="1">
      <c r="A61" s="1784" t="s">
        <v>223</v>
      </c>
      <c r="B61" s="1784" t="s">
        <v>224</v>
      </c>
      <c r="C61" s="373"/>
      <c r="D61" s="2466"/>
      <c r="E61" s="2208"/>
      <c r="F61" s="2387" t="str">
        <f>INDEX(PT_DIFFERENTIATION_VTAR,MATCH(A61,PT_DIFFERENTIATION_VTAR_ID,0))</f>
        <v>Плата за подключение (технологическое присоединение) к системе теплоснабжения</v>
      </c>
      <c r="G61" s="2431" t="str">
        <f>INDEX(PT_DIFFERENTIATION_NTAR,MATCH(B61,PT_DIFFERENTIATION_NTAR_ID,0))</f>
        <v/>
      </c>
      <c r="H61" s="1866"/>
      <c r="I61" s="1743"/>
      <c r="J61" s="1777"/>
      <c r="K61" s="1869"/>
      <c r="L61" s="1866" t="s">
        <v>330</v>
      </c>
      <c r="M61" s="2174"/>
      <c r="N61" s="338"/>
      <c r="O61" s="1628"/>
      <c r="P61" s="1628"/>
      <c r="AH61" s="1635">
        <v>0</v>
      </c>
    </row>
    <row s="1639" customFormat="1" customHeight="1" ht="18.75" hidden="1">
      <c r="A62" s="1784"/>
      <c r="B62" s="1784"/>
      <c r="C62" s="373" t="s">
        <v>1166</v>
      </c>
      <c r="D62" s="2466"/>
      <c r="E62" s="2208"/>
      <c r="F62" s="2387"/>
      <c r="G62" s="2431"/>
      <c r="H62" s="1504"/>
      <c r="I62" s="655" t="s">
        <v>1167</v>
      </c>
      <c r="J62" s="575"/>
      <c r="K62" s="1504"/>
      <c r="L62" s="218"/>
      <c r="M62" s="2174"/>
      <c r="N62" s="338"/>
      <c r="O62" s="1628"/>
      <c r="P62" s="1628"/>
      <c r="AH62" s="1635">
        <v>0</v>
      </c>
    </row>
    <row s="1639" customFormat="1" customHeight="1" ht="0.75" hidden="1">
      <c r="A63" s="1784"/>
      <c r="B63" s="1784"/>
      <c r="C63" s="373" t="s">
        <v>1172</v>
      </c>
      <c r="D63" s="2466"/>
      <c r="E63" s="2208"/>
      <c r="F63" s="2387"/>
      <c r="G63" s="404"/>
      <c r="H63" s="1504"/>
      <c r="I63" s="655"/>
      <c r="J63" s="575"/>
      <c r="K63" s="1504"/>
      <c r="L63" s="218"/>
      <c r="M63" s="2174"/>
      <c r="N63" s="338"/>
      <c r="O63" s="1628"/>
      <c r="P63" s="1628"/>
      <c r="AH63" s="1635">
        <v>0</v>
      </c>
    </row>
    <row s="1639" customFormat="1" customHeight="1" ht="18.75" hidden="1">
      <c r="A64" s="1784" t="s">
        <v>229</v>
      </c>
      <c r="B64" s="1784" t="s">
        <v>230</v>
      </c>
      <c r="C64" s="373"/>
      <c r="D64" s="2466"/>
      <c r="E64" s="2208"/>
      <c r="F64" s="2387" t="str">
        <f>INDEX(PT_DIFFERENTIATION_VTAR,MATCH(A64,PT_DIFFERENTIATION_VTAR_ID,0))</f>
        <v>Плата за подключение (технологическое присоединение) к системе теплоснабжения (индивидуальная)</v>
      </c>
      <c r="G64" s="2431" t="str">
        <f>INDEX(PT_DIFFERENTIATION_NTAR,MATCH(B64,PT_DIFFERENTIATION_NTAR_ID,0))</f>
        <v/>
      </c>
      <c r="H64" s="1993"/>
      <c r="I64" s="1743"/>
      <c r="J64" s="1777"/>
      <c r="K64" s="1869"/>
      <c r="L64" s="1993" t="s">
        <v>330</v>
      </c>
      <c r="M64" s="2174"/>
      <c r="N64" s="338"/>
      <c r="O64" s="1628"/>
      <c r="P64" s="1628"/>
      <c r="AH64" s="1635">
        <v>0</v>
      </c>
    </row>
    <row s="1639" customFormat="1" customHeight="1" ht="18.75" hidden="1">
      <c r="A65" s="1784"/>
      <c r="B65" s="1784"/>
      <c r="C65" s="373" t="s">
        <v>1166</v>
      </c>
      <c r="D65" s="2466"/>
      <c r="E65" s="2208"/>
      <c r="F65" s="2387"/>
      <c r="G65" s="2431"/>
      <c r="H65" s="1504"/>
      <c r="I65" s="655" t="s">
        <v>1167</v>
      </c>
      <c r="J65" s="575"/>
      <c r="K65" s="1504"/>
      <c r="L65" s="218"/>
      <c r="M65" s="2174"/>
      <c r="N65" s="338"/>
      <c r="O65" s="1628"/>
      <c r="P65" s="1628"/>
      <c r="AH65" s="1635">
        <v>0</v>
      </c>
    </row>
    <row s="1639" customFormat="1" customHeight="1" ht="0.75" hidden="1">
      <c r="A66" s="1784"/>
      <c r="B66" s="1784"/>
      <c r="C66" s="373" t="s">
        <v>1172</v>
      </c>
      <c r="D66" s="2466"/>
      <c r="E66" s="2208"/>
      <c r="F66" s="2387"/>
      <c r="G66" s="404"/>
      <c r="H66" s="1504"/>
      <c r="I66" s="655"/>
      <c r="J66" s="575"/>
      <c r="K66" s="1504"/>
      <c r="L66" s="218"/>
      <c r="M66" s="2174"/>
      <c r="N66" s="338"/>
      <c r="O66" s="1628"/>
      <c r="P66" s="1628"/>
      <c r="AH66" s="1635">
        <v>0</v>
      </c>
    </row>
    <row s="1639" customFormat="1" customHeight="1" ht="18.75" hidden="1">
      <c r="A67" s="1784" t="s">
        <v>249</v>
      </c>
      <c r="B67" s="1784" t="s">
        <v>250</v>
      </c>
      <c r="C67" s="373"/>
      <c r="D67" s="2466"/>
      <c r="E67" s="2208"/>
      <c r="F67" s="2387" t="str">
        <f>INDEX(PT_DIFFERENTIATION_VTAR,MATCH(A67,PT_DIFFERENTIATION_VTAR_ID,0))</f>
        <v>Тариф на питьевую воду (питьевое водоснабжение)</v>
      </c>
      <c r="G67" s="2431" t="str">
        <f>INDEX(PT_DIFFERENTIATION_NTAR,MATCH(B67,PT_DIFFERENTIATION_NTAR_ID,0))</f>
        <v/>
      </c>
      <c r="H67" s="1866"/>
      <c r="I67" s="1743"/>
      <c r="J67" s="1777"/>
      <c r="K67" s="1869"/>
      <c r="L67" s="1866" t="s">
        <v>330</v>
      </c>
      <c r="M67" s="2174"/>
      <c r="N67" s="338"/>
      <c r="O67" s="1628"/>
      <c r="P67" s="1628"/>
      <c r="AH67" s="1635">
        <v>0</v>
      </c>
    </row>
    <row s="1639" customFormat="1" customHeight="1" ht="18.75" hidden="1">
      <c r="A68" s="1784"/>
      <c r="B68" s="1784"/>
      <c r="C68" s="373" t="s">
        <v>1166</v>
      </c>
      <c r="D68" s="2466"/>
      <c r="E68" s="2208"/>
      <c r="F68" s="2387"/>
      <c r="G68" s="2431"/>
      <c r="H68" s="1504"/>
      <c r="I68" s="655" t="s">
        <v>1167</v>
      </c>
      <c r="J68" s="575"/>
      <c r="K68" s="1504"/>
      <c r="L68" s="218"/>
      <c r="M68" s="2174"/>
      <c r="N68" s="338"/>
      <c r="O68" s="1628"/>
      <c r="P68" s="1628"/>
      <c r="AH68" s="1635">
        <v>0</v>
      </c>
    </row>
    <row s="1639" customFormat="1" customHeight="1" ht="0.75" hidden="1">
      <c r="A69" s="1784"/>
      <c r="B69" s="1784"/>
      <c r="C69" s="373" t="s">
        <v>1172</v>
      </c>
      <c r="D69" s="2466"/>
      <c r="E69" s="2208"/>
      <c r="F69" s="2387"/>
      <c r="G69" s="404"/>
      <c r="H69" s="1504"/>
      <c r="I69" s="655"/>
      <c r="J69" s="575"/>
      <c r="K69" s="1504"/>
      <c r="L69" s="218"/>
      <c r="M69" s="2174"/>
      <c r="N69" s="338"/>
      <c r="O69" s="1628"/>
      <c r="P69" s="1628"/>
      <c r="AH69" s="1635">
        <v>0</v>
      </c>
    </row>
    <row s="1639" customFormat="1" customHeight="1" ht="18.75" hidden="1">
      <c r="A70" s="1784" t="s">
        <v>254</v>
      </c>
      <c r="B70" s="1784" t="s">
        <v>255</v>
      </c>
      <c r="C70" s="373"/>
      <c r="D70" s="2466"/>
      <c r="E70" s="2208"/>
      <c r="F70" s="2387" t="str">
        <f>INDEX(PT_DIFFERENTIATION_VTAR,MATCH(A70,PT_DIFFERENTIATION_VTAR_ID,0))</f>
        <v>Тариф на техническую воду</v>
      </c>
      <c r="G70" s="2431" t="str">
        <f>INDEX(PT_DIFFERENTIATION_NTAR,MATCH(B70,PT_DIFFERENTIATION_NTAR_ID,0))</f>
        <v/>
      </c>
      <c r="H70" s="1866"/>
      <c r="I70" s="1743"/>
      <c r="J70" s="1777"/>
      <c r="K70" s="1869"/>
      <c r="L70" s="1866" t="s">
        <v>330</v>
      </c>
      <c r="M70" s="2174"/>
      <c r="N70" s="338"/>
      <c r="O70" s="1628"/>
      <c r="P70" s="1628"/>
      <c r="AH70" s="1635">
        <v>0</v>
      </c>
    </row>
    <row s="1639" customFormat="1" customHeight="1" ht="18.75" hidden="1">
      <c r="A71" s="1784"/>
      <c r="B71" s="1784"/>
      <c r="C71" s="373" t="s">
        <v>1166</v>
      </c>
      <c r="D71" s="2466"/>
      <c r="E71" s="2208"/>
      <c r="F71" s="2387"/>
      <c r="G71" s="2431"/>
      <c r="H71" s="1504"/>
      <c r="I71" s="655" t="s">
        <v>1167</v>
      </c>
      <c r="J71" s="575"/>
      <c r="K71" s="1504"/>
      <c r="L71" s="218"/>
      <c r="M71" s="2174"/>
      <c r="N71" s="338"/>
      <c r="O71" s="1628"/>
      <c r="P71" s="1628"/>
      <c r="AH71" s="1635">
        <v>0</v>
      </c>
    </row>
    <row s="1639" customFormat="1" customHeight="1" ht="0.75" hidden="1">
      <c r="A72" s="1784"/>
      <c r="B72" s="1784"/>
      <c r="C72" s="373" t="s">
        <v>1172</v>
      </c>
      <c r="D72" s="2466"/>
      <c r="E72" s="2208"/>
      <c r="F72" s="2387"/>
      <c r="G72" s="404"/>
      <c r="H72" s="1504"/>
      <c r="I72" s="655"/>
      <c r="J72" s="575"/>
      <c r="K72" s="1504"/>
      <c r="L72" s="218"/>
      <c r="M72" s="2174"/>
      <c r="N72" s="338"/>
      <c r="O72" s="1628"/>
      <c r="P72" s="1628"/>
      <c r="AH72" s="1635">
        <v>0</v>
      </c>
    </row>
    <row s="1639" customFormat="1" customHeight="1" ht="18.75" hidden="1">
      <c r="A73" s="1784" t="s">
        <v>259</v>
      </c>
      <c r="B73" s="1784" t="s">
        <v>260</v>
      </c>
      <c r="C73" s="373"/>
      <c r="D73" s="2466"/>
      <c r="E73" s="2208"/>
      <c r="F73" s="2387" t="str">
        <f>INDEX(PT_DIFFERENTIATION_VTAR,MATCH(A73,PT_DIFFERENTIATION_VTAR_ID,0))</f>
        <v>Тариф на транспортировку воды</v>
      </c>
      <c r="G73" s="2431" t="str">
        <f>INDEX(PT_DIFFERENTIATION_NTAR,MATCH(B73,PT_DIFFERENTIATION_NTAR_ID,0))</f>
        <v/>
      </c>
      <c r="H73" s="1866"/>
      <c r="I73" s="1743"/>
      <c r="J73" s="1777"/>
      <c r="K73" s="1869"/>
      <c r="L73" s="1866" t="s">
        <v>330</v>
      </c>
      <c r="M73" s="2174"/>
      <c r="N73" s="338"/>
      <c r="O73" s="1628"/>
      <c r="P73" s="1628"/>
      <c r="AH73" s="1635">
        <v>0</v>
      </c>
    </row>
    <row s="1639" customFormat="1" customHeight="1" ht="18.75" hidden="1">
      <c r="A74" s="1784"/>
      <c r="B74" s="1784"/>
      <c r="C74" s="373" t="s">
        <v>1166</v>
      </c>
      <c r="D74" s="2466"/>
      <c r="E74" s="2208"/>
      <c r="F74" s="2387"/>
      <c r="G74" s="2431"/>
      <c r="H74" s="1504"/>
      <c r="I74" s="655" t="s">
        <v>1167</v>
      </c>
      <c r="J74" s="575"/>
      <c r="K74" s="1504"/>
      <c r="L74" s="218"/>
      <c r="M74" s="2174"/>
      <c r="N74" s="338"/>
      <c r="O74" s="1628"/>
      <c r="P74" s="1628"/>
      <c r="AH74" s="1635">
        <v>0</v>
      </c>
    </row>
    <row s="1639" customFormat="1" customHeight="1" ht="0.75" hidden="1">
      <c r="A75" s="1784"/>
      <c r="B75" s="1784"/>
      <c r="C75" s="373" t="s">
        <v>1172</v>
      </c>
      <c r="D75" s="2466"/>
      <c r="E75" s="2208"/>
      <c r="F75" s="2387"/>
      <c r="G75" s="404"/>
      <c r="H75" s="1504"/>
      <c r="I75" s="655"/>
      <c r="J75" s="575"/>
      <c r="K75" s="1504"/>
      <c r="L75" s="218"/>
      <c r="M75" s="2174"/>
      <c r="N75" s="338"/>
      <c r="O75" s="1628"/>
      <c r="P75" s="1628"/>
      <c r="AH75" s="1635">
        <v>0</v>
      </c>
    </row>
    <row s="1639" customFormat="1" customHeight="1" ht="18.75" hidden="1">
      <c r="A76" s="1784" t="s">
        <v>264</v>
      </c>
      <c r="B76" s="1784" t="s">
        <v>265</v>
      </c>
      <c r="C76" s="373"/>
      <c r="D76" s="2466"/>
      <c r="E76" s="2208"/>
      <c r="F76" s="2387" t="str">
        <f>INDEX(PT_DIFFERENTIATION_VTAR,MATCH(A76,PT_DIFFERENTIATION_VTAR_ID,0))</f>
        <v>Тариф на подвоз воды</v>
      </c>
      <c r="G76" s="2431" t="str">
        <f>INDEX(PT_DIFFERENTIATION_NTAR,MATCH(B76,PT_DIFFERENTIATION_NTAR_ID,0))</f>
        <v/>
      </c>
      <c r="H76" s="1866"/>
      <c r="I76" s="1743"/>
      <c r="J76" s="1777"/>
      <c r="K76" s="1869"/>
      <c r="L76" s="1866" t="s">
        <v>330</v>
      </c>
      <c r="M76" s="2174"/>
      <c r="N76" s="338"/>
      <c r="O76" s="1628"/>
      <c r="P76" s="1628"/>
      <c r="AH76" s="1635">
        <v>0</v>
      </c>
    </row>
    <row s="1639" customFormat="1" customHeight="1" ht="18.75" hidden="1">
      <c r="A77" s="1784"/>
      <c r="B77" s="1784"/>
      <c r="C77" s="373" t="s">
        <v>1166</v>
      </c>
      <c r="D77" s="2466"/>
      <c r="E77" s="2208"/>
      <c r="F77" s="2387"/>
      <c r="G77" s="2431"/>
      <c r="H77" s="1504"/>
      <c r="I77" s="655" t="s">
        <v>1167</v>
      </c>
      <c r="J77" s="575"/>
      <c r="K77" s="1504"/>
      <c r="L77" s="218"/>
      <c r="M77" s="2174"/>
      <c r="N77" s="338"/>
      <c r="O77" s="1628"/>
      <c r="P77" s="1628"/>
      <c r="AH77" s="1635">
        <v>0</v>
      </c>
    </row>
    <row s="1639" customFormat="1" customHeight="1" ht="0.75" hidden="1">
      <c r="A78" s="1784"/>
      <c r="B78" s="1784"/>
      <c r="C78" s="373" t="s">
        <v>1172</v>
      </c>
      <c r="D78" s="2466"/>
      <c r="E78" s="2208"/>
      <c r="F78" s="2387"/>
      <c r="G78" s="404"/>
      <c r="H78" s="1504"/>
      <c r="I78" s="655"/>
      <c r="J78" s="575"/>
      <c r="K78" s="1504"/>
      <c r="L78" s="218"/>
      <c r="M78" s="2174"/>
      <c r="N78" s="338"/>
      <c r="O78" s="1628"/>
      <c r="P78" s="1628"/>
      <c r="AH78" s="1635">
        <v>0</v>
      </c>
    </row>
    <row s="1639" customFormat="1" customHeight="1" ht="18.75" hidden="1">
      <c r="A79" s="1784" t="s">
        <v>269</v>
      </c>
      <c r="B79" s="1784" t="s">
        <v>270</v>
      </c>
      <c r="C79" s="373"/>
      <c r="D79" s="2466"/>
      <c r="E79" s="2208"/>
      <c r="F79" s="2387" t="str">
        <f>INDEX(PT_DIFFERENTIATION_VTAR,MATCH(A79,PT_DIFFERENTIATION_VTAR_ID,0))</f>
        <v>Тариф на подключение (технологическое присоединение) к централизованной системе холодного водоснабжения</v>
      </c>
      <c r="G79" s="2431" t="str">
        <f>INDEX(PT_DIFFERENTIATION_NTAR,MATCH(B79,PT_DIFFERENTIATION_NTAR_ID,0))</f>
        <v/>
      </c>
      <c r="H79" s="1866"/>
      <c r="I79" s="1743"/>
      <c r="J79" s="1777"/>
      <c r="K79" s="1869"/>
      <c r="L79" s="1866" t="s">
        <v>330</v>
      </c>
      <c r="M79" s="2174"/>
      <c r="N79" s="338"/>
      <c r="O79" s="1628"/>
      <c r="P79" s="1628"/>
      <c r="AH79" s="1635">
        <v>0</v>
      </c>
    </row>
    <row s="1639" customFormat="1" customHeight="1" ht="18.75" hidden="1">
      <c r="A80" s="1784"/>
      <c r="B80" s="1784"/>
      <c r="C80" s="373" t="s">
        <v>1166</v>
      </c>
      <c r="D80" s="2466"/>
      <c r="E80" s="2208"/>
      <c r="F80" s="2387"/>
      <c r="G80" s="2431"/>
      <c r="H80" s="1504"/>
      <c r="I80" s="655" t="s">
        <v>1167</v>
      </c>
      <c r="J80" s="575"/>
      <c r="K80" s="1504"/>
      <c r="L80" s="218"/>
      <c r="M80" s="2174"/>
      <c r="N80" s="338"/>
      <c r="O80" s="1628"/>
      <c r="P80" s="1628"/>
      <c r="AH80" s="1635">
        <v>0</v>
      </c>
    </row>
    <row s="1639" customFormat="1" customHeight="1" ht="0.75" hidden="1">
      <c r="A81" s="1784"/>
      <c r="B81" s="1784"/>
      <c r="C81" s="373" t="s">
        <v>1172</v>
      </c>
      <c r="D81" s="2466"/>
      <c r="E81" s="2208"/>
      <c r="F81" s="2387"/>
      <c r="G81" s="404"/>
      <c r="H81" s="1504"/>
      <c r="I81" s="655"/>
      <c r="J81" s="575"/>
      <c r="K81" s="1504"/>
      <c r="L81" s="218"/>
      <c r="M81" s="2174"/>
      <c r="N81" s="338"/>
      <c r="O81" s="1628"/>
      <c r="P81" s="1628"/>
      <c r="AH81" s="1635">
        <v>0</v>
      </c>
    </row>
    <row s="1639" customFormat="1" customHeight="1" ht="18.75" hidden="1">
      <c r="A82" s="1784" t="s">
        <v>274</v>
      </c>
      <c r="B82" s="1784" t="s">
        <v>275</v>
      </c>
      <c r="C82" s="373"/>
      <c r="D82" s="2466"/>
      <c r="E82" s="2208"/>
      <c r="F82" s="2387" t="str">
        <f>INDEX(PT_DIFFERENTIATION_VTAR,MATCH(A82,PT_DIFFERENTIATION_VTAR_ID,0))</f>
        <v>Тариф на горячую воду (горячее водоснабжение)</v>
      </c>
      <c r="G82" s="2431" t="str">
        <f>INDEX(PT_DIFFERENTIATION_NTAR,MATCH(B82,PT_DIFFERENTIATION_NTAR_ID,0))</f>
        <v/>
      </c>
      <c r="H82" s="1866"/>
      <c r="I82" s="1743"/>
      <c r="J82" s="1777"/>
      <c r="K82" s="1869"/>
      <c r="L82" s="1866" t="s">
        <v>330</v>
      </c>
      <c r="M82" s="2174"/>
      <c r="N82" s="338"/>
      <c r="O82" s="1628"/>
      <c r="P82" s="1628"/>
      <c r="AH82" s="1635">
        <v>0</v>
      </c>
    </row>
    <row s="1639" customFormat="1" customHeight="1" ht="18.75" hidden="1">
      <c r="A83" s="1784"/>
      <c r="B83" s="1784"/>
      <c r="C83" s="373" t="s">
        <v>1166</v>
      </c>
      <c r="D83" s="2466"/>
      <c r="E83" s="2208"/>
      <c r="F83" s="2387"/>
      <c r="G83" s="2431"/>
      <c r="H83" s="1504"/>
      <c r="I83" s="655" t="s">
        <v>1167</v>
      </c>
      <c r="J83" s="575"/>
      <c r="K83" s="1504"/>
      <c r="L83" s="218"/>
      <c r="M83" s="2174"/>
      <c r="N83" s="338"/>
      <c r="O83" s="1628"/>
      <c r="P83" s="1628"/>
      <c r="AH83" s="1635">
        <v>0</v>
      </c>
    </row>
    <row s="1639" customFormat="1" customHeight="1" ht="0.75" hidden="1">
      <c r="A84" s="1784"/>
      <c r="B84" s="1784"/>
      <c r="C84" s="373" t="s">
        <v>1172</v>
      </c>
      <c r="D84" s="2466"/>
      <c r="E84" s="2208"/>
      <c r="F84" s="2387"/>
      <c r="G84" s="404"/>
      <c r="H84" s="1504"/>
      <c r="I84" s="655"/>
      <c r="J84" s="575"/>
      <c r="K84" s="1504"/>
      <c r="L84" s="218"/>
      <c r="M84" s="2174"/>
      <c r="N84" s="338"/>
      <c r="O84" s="1628"/>
      <c r="P84" s="1628"/>
      <c r="AH84" s="1635">
        <v>0</v>
      </c>
    </row>
    <row s="1639" customFormat="1" customHeight="1" ht="18.75" hidden="1">
      <c r="A85" s="1784" t="s">
        <v>279</v>
      </c>
      <c r="B85" s="1784" t="s">
        <v>280</v>
      </c>
      <c r="C85" s="373"/>
      <c r="D85" s="2466"/>
      <c r="E85" s="2208"/>
      <c r="F85" s="2387" t="str">
        <f>INDEX(PT_DIFFERENTIATION_VTAR,MATCH(A85,PT_DIFFERENTIATION_VTAR_ID,0))</f>
        <v>Тариф на транспортировку горячей воды</v>
      </c>
      <c r="G85" s="2431" t="str">
        <f>INDEX(PT_DIFFERENTIATION_NTAR,MATCH(B85,PT_DIFFERENTIATION_NTAR_ID,0))</f>
        <v/>
      </c>
      <c r="H85" s="1866"/>
      <c r="I85" s="1743"/>
      <c r="J85" s="1777"/>
      <c r="K85" s="1869"/>
      <c r="L85" s="1866" t="s">
        <v>330</v>
      </c>
      <c r="M85" s="2174"/>
      <c r="N85" s="338"/>
      <c r="O85" s="1628"/>
      <c r="P85" s="1628"/>
      <c r="AH85" s="1635">
        <v>0</v>
      </c>
    </row>
    <row s="1639" customFormat="1" customHeight="1" ht="18.75" hidden="1">
      <c r="A86" s="1784"/>
      <c r="B86" s="1784"/>
      <c r="C86" s="373" t="s">
        <v>1166</v>
      </c>
      <c r="D86" s="2466"/>
      <c r="E86" s="2208"/>
      <c r="F86" s="2387"/>
      <c r="G86" s="2431"/>
      <c r="H86" s="1504"/>
      <c r="I86" s="655" t="s">
        <v>1167</v>
      </c>
      <c r="J86" s="575"/>
      <c r="K86" s="1504"/>
      <c r="L86" s="218"/>
      <c r="M86" s="2174"/>
      <c r="N86" s="338"/>
      <c r="O86" s="1628"/>
      <c r="P86" s="1628"/>
      <c r="AH86" s="1635">
        <v>0</v>
      </c>
    </row>
    <row s="1639" customFormat="1" customHeight="1" ht="0.75" hidden="1">
      <c r="A87" s="1784"/>
      <c r="B87" s="1784"/>
      <c r="C87" s="373" t="s">
        <v>1172</v>
      </c>
      <c r="D87" s="2466"/>
      <c r="E87" s="2208"/>
      <c r="F87" s="2387"/>
      <c r="G87" s="404"/>
      <c r="H87" s="1504"/>
      <c r="I87" s="655"/>
      <c r="J87" s="575"/>
      <c r="K87" s="1504"/>
      <c r="L87" s="218"/>
      <c r="M87" s="2174"/>
      <c r="N87" s="338"/>
      <c r="O87" s="1628"/>
      <c r="P87" s="1628"/>
      <c r="AH87" s="1635">
        <v>0</v>
      </c>
    </row>
    <row s="1639" customFormat="1" customHeight="1" ht="18.75" hidden="1">
      <c r="A88" s="1784" t="s">
        <v>284</v>
      </c>
      <c r="B88" s="1784" t="s">
        <v>285</v>
      </c>
      <c r="C88" s="373"/>
      <c r="D88" s="2466"/>
      <c r="E88" s="2208"/>
      <c r="F88" s="2387" t="str">
        <f>INDEX(PT_DIFFERENTIATION_VTAR,MATCH(A88,PT_DIFFERENTIATION_VTAR_ID,0))</f>
        <v>Тариф на подключение (технологическое присоединение) к централизованной системе горячего водоснабжения</v>
      </c>
      <c r="G88" s="2431" t="str">
        <f>INDEX(PT_DIFFERENTIATION_NTAR,MATCH(B88,PT_DIFFERENTIATION_NTAR_ID,0))</f>
        <v/>
      </c>
      <c r="H88" s="1866"/>
      <c r="I88" s="1743"/>
      <c r="J88" s="1777"/>
      <c r="K88" s="1869"/>
      <c r="L88" s="1866" t="s">
        <v>330</v>
      </c>
      <c r="M88" s="2174"/>
      <c r="N88" s="338"/>
      <c r="O88" s="1628"/>
      <c r="P88" s="1628"/>
      <c r="AH88" s="1635">
        <v>0</v>
      </c>
    </row>
    <row s="1639" customFormat="1" customHeight="1" ht="18.75" hidden="1">
      <c r="A89" s="1784"/>
      <c r="B89" s="1784"/>
      <c r="C89" s="373" t="s">
        <v>1166</v>
      </c>
      <c r="D89" s="2466"/>
      <c r="E89" s="2208"/>
      <c r="F89" s="2387"/>
      <c r="G89" s="2431"/>
      <c r="H89" s="1504"/>
      <c r="I89" s="655" t="s">
        <v>1167</v>
      </c>
      <c r="J89" s="575"/>
      <c r="K89" s="1504"/>
      <c r="L89" s="218"/>
      <c r="M89" s="2174"/>
      <c r="N89" s="338"/>
      <c r="O89" s="1628"/>
      <c r="P89" s="1628"/>
      <c r="AH89" s="1635">
        <v>0</v>
      </c>
    </row>
    <row s="1639" customFormat="1" customHeight="1" ht="0.75" hidden="1">
      <c r="A90" s="1784"/>
      <c r="B90" s="1784"/>
      <c r="C90" s="373" t="s">
        <v>1172</v>
      </c>
      <c r="D90" s="2466"/>
      <c r="E90" s="2208"/>
      <c r="F90" s="2387"/>
      <c r="G90" s="404"/>
      <c r="H90" s="1504"/>
      <c r="I90" s="655"/>
      <c r="J90" s="575"/>
      <c r="K90" s="1504"/>
      <c r="L90" s="218"/>
      <c r="M90" s="2174"/>
      <c r="N90" s="338"/>
      <c r="O90" s="1628"/>
      <c r="P90" s="1628"/>
      <c r="AH90" s="1635">
        <v>0</v>
      </c>
    </row>
    <row s="1639" customFormat="1" customHeight="1" ht="18.75" hidden="1">
      <c r="A91" s="1784" t="s">
        <v>289</v>
      </c>
      <c r="B91" s="1784" t="s">
        <v>290</v>
      </c>
      <c r="C91" s="373"/>
      <c r="D91" s="2466"/>
      <c r="E91" s="2208"/>
      <c r="F91" s="2387" t="str">
        <f>INDEX(PT_DIFFERENTIATION_VTAR,MATCH(A91,PT_DIFFERENTIATION_VTAR_ID,0))</f>
        <v>Тариф на водоотведение</v>
      </c>
      <c r="G91" s="2431" t="str">
        <f>INDEX(PT_DIFFERENTIATION_NTAR,MATCH(B91,PT_DIFFERENTIATION_NTAR_ID,0))</f>
        <v/>
      </c>
      <c r="H91" s="1866"/>
      <c r="I91" s="1743"/>
      <c r="J91" s="1777"/>
      <c r="K91" s="1869"/>
      <c r="L91" s="1866" t="s">
        <v>330</v>
      </c>
      <c r="M91" s="2174"/>
      <c r="N91" s="338"/>
      <c r="O91" s="1628"/>
      <c r="P91" s="1628"/>
      <c r="AH91" s="1635">
        <v>0</v>
      </c>
    </row>
    <row s="1639" customFormat="1" customHeight="1" ht="18.75" hidden="1">
      <c r="A92" s="1784"/>
      <c r="B92" s="1784"/>
      <c r="C92" s="373" t="s">
        <v>1166</v>
      </c>
      <c r="D92" s="2466"/>
      <c r="E92" s="2208"/>
      <c r="F92" s="2387"/>
      <c r="G92" s="2431"/>
      <c r="H92" s="1504"/>
      <c r="I92" s="655" t="s">
        <v>1167</v>
      </c>
      <c r="J92" s="575"/>
      <c r="K92" s="1504"/>
      <c r="L92" s="218"/>
      <c r="M92" s="2174"/>
      <c r="N92" s="338"/>
      <c r="O92" s="1628"/>
      <c r="P92" s="1628"/>
      <c r="AH92" s="1635">
        <v>0</v>
      </c>
    </row>
    <row s="1639" customFormat="1" customHeight="1" ht="0.75" hidden="1">
      <c r="A93" s="1784"/>
      <c r="B93" s="1784"/>
      <c r="C93" s="373" t="s">
        <v>1172</v>
      </c>
      <c r="D93" s="2466"/>
      <c r="E93" s="2208"/>
      <c r="F93" s="2387"/>
      <c r="G93" s="404"/>
      <c r="H93" s="1504"/>
      <c r="I93" s="655"/>
      <c r="J93" s="575"/>
      <c r="K93" s="1504"/>
      <c r="L93" s="218"/>
      <c r="M93" s="2174"/>
      <c r="N93" s="338"/>
      <c r="O93" s="1628"/>
      <c r="P93" s="1628"/>
      <c r="AH93" s="1635">
        <v>0</v>
      </c>
    </row>
    <row s="1639" customFormat="1" customHeight="1" ht="18.75" hidden="1">
      <c r="A94" s="1784" t="s">
        <v>294</v>
      </c>
      <c r="B94" s="1784" t="s">
        <v>295</v>
      </c>
      <c r="C94" s="373"/>
      <c r="D94" s="2466"/>
      <c r="E94" s="2208"/>
      <c r="F94" s="2387" t="str">
        <f>INDEX(PT_DIFFERENTIATION_VTAR,MATCH(A94,PT_DIFFERENTIATION_VTAR_ID,0))</f>
        <v>Тариф на транспортировку сточных вод</v>
      </c>
      <c r="G94" s="2431" t="str">
        <f>INDEX(PT_DIFFERENTIATION_NTAR,MATCH(B94,PT_DIFFERENTIATION_NTAR_ID,0))</f>
        <v/>
      </c>
      <c r="H94" s="1866"/>
      <c r="I94" s="1743"/>
      <c r="J94" s="1777"/>
      <c r="K94" s="1869"/>
      <c r="L94" s="1866" t="s">
        <v>330</v>
      </c>
      <c r="M94" s="2174"/>
      <c r="N94" s="338"/>
      <c r="O94" s="1628"/>
      <c r="P94" s="1628"/>
      <c r="AH94" s="1635">
        <v>0</v>
      </c>
    </row>
    <row s="1639" customFormat="1" customHeight="1" ht="18.75" hidden="1">
      <c r="A95" s="1784"/>
      <c r="B95" s="1784"/>
      <c r="C95" s="373" t="s">
        <v>1166</v>
      </c>
      <c r="D95" s="2466"/>
      <c r="E95" s="2208"/>
      <c r="F95" s="2387"/>
      <c r="G95" s="2431"/>
      <c r="H95" s="1504"/>
      <c r="I95" s="655" t="s">
        <v>1167</v>
      </c>
      <c r="J95" s="575"/>
      <c r="K95" s="1504"/>
      <c r="L95" s="218"/>
      <c r="M95" s="2174"/>
      <c r="N95" s="338"/>
      <c r="O95" s="1628"/>
      <c r="P95" s="1628"/>
      <c r="AH95" s="1635">
        <v>0</v>
      </c>
    </row>
    <row s="1639" customFormat="1" customHeight="1" ht="0.75" hidden="1">
      <c r="A96" s="1784"/>
      <c r="B96" s="1784"/>
      <c r="C96" s="373" t="s">
        <v>1172</v>
      </c>
      <c r="D96" s="2466"/>
      <c r="E96" s="2208"/>
      <c r="F96" s="2387"/>
      <c r="G96" s="404"/>
      <c r="H96" s="1504"/>
      <c r="I96" s="655"/>
      <c r="J96" s="575"/>
      <c r="K96" s="1504"/>
      <c r="L96" s="218"/>
      <c r="M96" s="2174"/>
      <c r="N96" s="338"/>
      <c r="O96" s="1628"/>
      <c r="P96" s="1628"/>
      <c r="AH96" s="1635">
        <v>0</v>
      </c>
    </row>
    <row s="1639" customFormat="1" customHeight="1" ht="18.75" hidden="1">
      <c r="A97" s="1784" t="s">
        <v>299</v>
      </c>
      <c r="B97" s="1784" t="s">
        <v>300</v>
      </c>
      <c r="C97" s="373"/>
      <c r="D97" s="2466"/>
      <c r="E97" s="2208"/>
      <c r="F97" s="2387" t="str">
        <f>INDEX(PT_DIFFERENTIATION_VTAR,MATCH(A97,PT_DIFFERENTIATION_VTAR_ID,0))</f>
        <v>Тариф на подключение (технологическое присоединение) к централизованной системе водоотведения</v>
      </c>
      <c r="G97" s="2431" t="str">
        <f>INDEX(PT_DIFFERENTIATION_NTAR,MATCH(B97,PT_DIFFERENTIATION_NTAR_ID,0))</f>
        <v/>
      </c>
      <c r="H97" s="1866"/>
      <c r="I97" s="1743"/>
      <c r="J97" s="1777"/>
      <c r="K97" s="1869"/>
      <c r="L97" s="1866" t="s">
        <v>330</v>
      </c>
      <c r="M97" s="2174"/>
      <c r="N97" s="338"/>
      <c r="O97" s="1628"/>
      <c r="P97" s="1628"/>
      <c r="AH97" s="1635">
        <v>0</v>
      </c>
    </row>
    <row s="1639" customFormat="1" customHeight="1" ht="18.75" hidden="1">
      <c r="A98" s="1784"/>
      <c r="B98" s="1784"/>
      <c r="C98" s="373" t="s">
        <v>1166</v>
      </c>
      <c r="D98" s="2466"/>
      <c r="E98" s="2208"/>
      <c r="F98" s="2387"/>
      <c r="G98" s="2431"/>
      <c r="H98" s="1504"/>
      <c r="I98" s="655" t="s">
        <v>1167</v>
      </c>
      <c r="J98" s="575"/>
      <c r="K98" s="1504"/>
      <c r="L98" s="218"/>
      <c r="M98" s="2174"/>
      <c r="N98" s="338"/>
      <c r="O98" s="1628"/>
      <c r="P98" s="1628"/>
      <c r="AH98" s="1635">
        <v>0</v>
      </c>
    </row>
    <row s="1639" customFormat="1" customHeight="1" ht="0.75">
      <c r="A99" s="1784"/>
      <c r="B99" s="1784"/>
      <c r="C99" s="373" t="s">
        <v>1172</v>
      </c>
      <c r="D99" s="2466"/>
      <c r="E99" s="2208"/>
      <c r="F99" s="2387"/>
      <c r="G99" s="404"/>
      <c r="H99" s="1504"/>
      <c r="I99" s="655"/>
      <c r="J99" s="575"/>
      <c r="K99" s="1504"/>
      <c r="L99" s="218"/>
      <c r="M99" s="2174"/>
      <c r="N99" s="338"/>
      <c r="O99" s="1628"/>
      <c r="P99" s="1628"/>
      <c r="AH99" s="1635">
        <v>1</v>
      </c>
    </row>
    <row customHeight="1" ht="20.25">
      <c r="A100" s="1784"/>
      <c r="B100" s="1784"/>
      <c r="D100" s="380"/>
      <c r="E100" s="151" t="s">
        <v>103</v>
      </c>
      <c r="F100"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100" s="2464"/>
      <c r="H100" s="2464"/>
      <c r="I100" s="2464"/>
      <c r="J100" s="2464"/>
      <c r="K100" s="2464"/>
      <c r="L100" s="2464"/>
      <c r="M100" s="301"/>
      <c r="N100" s="338"/>
      <c r="AH100" s="378">
        <v>19</v>
      </c>
    </row>
    <row customHeight="1" ht="36">
      <c r="A101" s="1784"/>
      <c r="B101" s="1784"/>
      <c r="D101" s="380"/>
      <c r="E101" s="403"/>
      <c r="F101" s="202" t="s">
        <v>330</v>
      </c>
      <c r="G101" s="202" t="s">
        <v>330</v>
      </c>
      <c r="H101" s="2222" t="s">
        <v>330</v>
      </c>
      <c r="I101" s="2224"/>
      <c r="J101" s="202" t="s">
        <v>330</v>
      </c>
      <c r="K101" s="202" t="s">
        <v>330</v>
      </c>
      <c r="L101" s="2672" t="s">
        <v>1174</v>
      </c>
      <c r="M101" s="349" t="s">
        <v>1175</v>
      </c>
      <c r="N101" s="338"/>
      <c r="AH101" s="378">
        <v>34</v>
      </c>
    </row>
    <row customHeight="1" ht="20.25">
      <c r="A102" s="1784"/>
      <c r="B102" s="1784"/>
      <c r="D102" s="380"/>
      <c r="E102" s="151" t="s">
        <v>90</v>
      </c>
      <c r="F102" s="2464" t="s">
        <v>1176</v>
      </c>
      <c r="G102" s="2464"/>
      <c r="H102" s="2464"/>
      <c r="I102" s="2464"/>
      <c r="J102" s="2464"/>
      <c r="K102" s="2464"/>
      <c r="L102" s="2464"/>
      <c r="M102" s="301"/>
      <c r="N102" s="338"/>
      <c r="AH102" s="378">
        <v>19</v>
      </c>
    </row>
    <row s="1639" customFormat="1" customHeight="1" ht="60.75" hidden="1">
      <c r="A103" s="1784" t="s">
        <v>164</v>
      </c>
      <c r="B103" s="1784" t="s">
        <v>165</v>
      </c>
      <c r="C103" s="373"/>
      <c r="D103" s="2466"/>
      <c r="E103" s="2208"/>
      <c r="F103" s="2387" t="str">
        <f>INDEX(PT_DIFFERENTIATION_VTAR,MATCH(A103,PT_DIFFERENTIATION_VTAR_ID,0))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03" s="2431" t="str">
        <f>INDEX(PT_DIFFERENTIATION_NTAR,MATCH(B103,PT_DIFFERENTIATION_NTAR_ID,0))</f>
        <v/>
      </c>
      <c r="H103" s="1866"/>
      <c r="I103" s="1743"/>
      <c r="J103" s="1777"/>
      <c r="K103" s="1782"/>
      <c r="L103" s="1866" t="s">
        <v>330</v>
      </c>
      <c r="M103"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103" s="338"/>
      <c r="O103" s="1628"/>
      <c r="P103" s="1628"/>
      <c r="AH103" s="1635">
        <v>0</v>
      </c>
    </row>
    <row s="1639" customFormat="1" customHeight="1" ht="18.75" hidden="1">
      <c r="A104" s="1784"/>
      <c r="B104" s="1784"/>
      <c r="C104" s="373" t="s">
        <v>1168</v>
      </c>
      <c r="D104" s="2466"/>
      <c r="E104" s="2208"/>
      <c r="F104" s="2387"/>
      <c r="G104" s="2431"/>
      <c r="H104" s="1504"/>
      <c r="I104" s="655" t="s">
        <v>1167</v>
      </c>
      <c r="J104" s="575"/>
      <c r="K104" s="1504"/>
      <c r="L104" s="218"/>
      <c r="M104" s="2174"/>
      <c r="N104" s="338"/>
      <c r="O104" s="1628"/>
      <c r="P104" s="1628"/>
      <c r="AH104" s="1635">
        <v>0</v>
      </c>
    </row>
    <row s="1639" customFormat="1" customHeight="1" ht="0.75" hidden="1">
      <c r="A105" s="1784"/>
      <c r="B105" s="1784"/>
      <c r="C105" s="373" t="s">
        <v>1177</v>
      </c>
      <c r="D105" s="2466"/>
      <c r="E105" s="2208"/>
      <c r="F105" s="2387"/>
      <c r="G105" s="404"/>
      <c r="H105" s="1504"/>
      <c r="I105" s="655"/>
      <c r="J105" s="575"/>
      <c r="K105" s="1504"/>
      <c r="L105" s="218"/>
      <c r="M105" s="2174"/>
      <c r="N105" s="338"/>
      <c r="O105" s="1628"/>
      <c r="P105" s="1628"/>
      <c r="AH105" s="1635">
        <v>0</v>
      </c>
    </row>
    <row s="1639" customFormat="1" customHeight="1" ht="45">
      <c r="A106" s="1784" t="s">
        <v>172</v>
      </c>
      <c r="B106" s="1784" t="s">
        <v>173</v>
      </c>
      <c r="C106" s="373"/>
      <c r="D106" s="2466"/>
      <c r="E106" s="2208"/>
      <c r="F106" s="2387" t="str">
        <f>INDEX(PT_DIFFERENTIATION_VTAR,MATCH(A106,PT_DIFFERENTIATION_VTAR_ID,0))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06" s="2431" t="str">
        <f>INDEX(PT_DIFFERENTIATION_NTAR,MATCH(B106,PT_DIFFERENTIATION_NTAR_ID,0))</f>
        <v>Тариф на тепловую энергию от котельных по ул. Авиаторов, д.14, ул. Ноябрьская, д.6/6, ул. Октябрьская, д.12, ул. Центральная, д.60/5</v>
      </c>
      <c r="H106" s="1866"/>
      <c r="I106" s="1743">
        <v>46023</v>
      </c>
      <c r="J106" s="1777">
        <v>46387</v>
      </c>
      <c r="K106" s="1782">
        <v>372295.73</v>
      </c>
      <c r="L106" s="1866" t="s">
        <v>330</v>
      </c>
      <c r="M106" s="2175"/>
      <c r="N106" s="338"/>
      <c r="O106" s="1628"/>
      <c r="P106" s="1628"/>
      <c r="AH106" s="1635">
        <v>0</v>
      </c>
    </row>
    <row s="1639" customFormat="1" customHeight="1" ht="56.25">
      <c r="A107" s="1827"/>
      <c r="B107" s="1827"/>
      <c r="C107" s="1691"/>
      <c r="D107" s="348"/>
      <c r="E107" s="1035"/>
      <c r="F107" s="1035"/>
      <c r="G107" s="1035"/>
      <c r="H107" s="2581" t="s">
        <v>104</v>
      </c>
      <c r="I107" s="1743">
        <v>46388</v>
      </c>
      <c r="J107" s="1777">
        <v>46752</v>
      </c>
      <c r="K107" s="1782">
        <v>341919.26</v>
      </c>
      <c r="L107" s="2275" t="s">
        <v>330</v>
      </c>
      <c r="M107" s="2322"/>
      <c r="N107" s="622"/>
      <c r="O107" s="1628"/>
      <c r="P107" s="1628"/>
      <c r="Q107" s="1639"/>
      <c r="R107" s="1639"/>
      <c r="S107" s="1639"/>
      <c r="T107" s="1639"/>
      <c r="U107" s="1639"/>
      <c r="V107" s="1639"/>
      <c r="W107" s="1639"/>
      <c r="X107" s="1639"/>
      <c r="Y107" s="1639"/>
      <c r="Z107" s="1639"/>
      <c r="AA107" s="1639"/>
      <c r="AB107" s="1639"/>
      <c r="AC107" s="1639"/>
      <c r="AD107" s="1639"/>
      <c r="AE107" s="1639"/>
      <c r="AF107" s="1639"/>
      <c r="AG107" s="1639"/>
      <c r="AH107" s="1639">
        <v>0</v>
      </c>
    </row>
    <row s="1639" customFormat="1" customHeight="1" ht="56.25">
      <c r="A108" s="1827"/>
      <c r="B108" s="1827"/>
      <c r="C108" s="1691"/>
      <c r="D108" s="348"/>
      <c r="E108" s="1035"/>
      <c r="F108" s="1035"/>
      <c r="G108" s="1035"/>
      <c r="H108" s="2581" t="s">
        <v>104</v>
      </c>
      <c r="I108" s="1743">
        <v>46753</v>
      </c>
      <c r="J108" s="1777">
        <v>47118</v>
      </c>
      <c r="K108" s="1782">
        <v>350363.76</v>
      </c>
      <c r="L108" s="2275" t="s">
        <v>330</v>
      </c>
      <c r="M108" s="2322"/>
      <c r="N108" s="622"/>
      <c r="O108" s="1628"/>
      <c r="P108" s="1628"/>
      <c r="Q108" s="1639"/>
      <c r="R108" s="1639"/>
      <c r="S108" s="1639"/>
      <c r="T108" s="1639"/>
      <c r="U108" s="1639"/>
      <c r="V108" s="1639"/>
      <c r="W108" s="1639"/>
      <c r="X108" s="1639"/>
      <c r="Y108" s="1639"/>
      <c r="Z108" s="1639"/>
      <c r="AA108" s="1639"/>
      <c r="AB108" s="1639"/>
      <c r="AC108" s="1639"/>
      <c r="AD108" s="1639"/>
      <c r="AE108" s="1639"/>
      <c r="AF108" s="1639"/>
      <c r="AG108" s="1639"/>
      <c r="AH108" s="1639">
        <v>0</v>
      </c>
    </row>
    <row s="1639" customFormat="1" customHeight="1" ht="56.25">
      <c r="A109" s="1827"/>
      <c r="B109" s="1827"/>
      <c r="C109" s="1691"/>
      <c r="D109" s="348"/>
      <c r="E109" s="1035"/>
      <c r="F109" s="1035"/>
      <c r="G109" s="1035"/>
      <c r="H109" s="2581" t="s">
        <v>104</v>
      </c>
      <c r="I109" s="1743">
        <v>47119</v>
      </c>
      <c r="J109" s="1777">
        <v>47483</v>
      </c>
      <c r="K109" s="1782">
        <v>359259.03</v>
      </c>
      <c r="L109" s="2275" t="s">
        <v>330</v>
      </c>
      <c r="M109" s="2322"/>
      <c r="N109" s="622"/>
      <c r="O109" s="1628"/>
      <c r="P109" s="1628"/>
      <c r="Q109" s="1639"/>
      <c r="R109" s="1639"/>
      <c r="S109" s="1639"/>
      <c r="T109" s="1639"/>
      <c r="U109" s="1639"/>
      <c r="V109" s="1639"/>
      <c r="W109" s="1639"/>
      <c r="X109" s="1639"/>
      <c r="Y109" s="1639"/>
      <c r="Z109" s="1639"/>
      <c r="AA109" s="1639"/>
      <c r="AB109" s="1639"/>
      <c r="AC109" s="1639"/>
      <c r="AD109" s="1639"/>
      <c r="AE109" s="1639"/>
      <c r="AF109" s="1639"/>
      <c r="AG109" s="1639"/>
      <c r="AH109" s="1639">
        <v>0</v>
      </c>
    </row>
    <row s="1639" customFormat="1" customHeight="1" ht="56.25">
      <c r="A110" s="1827"/>
      <c r="B110" s="1827"/>
      <c r="C110" s="1691"/>
      <c r="D110" s="348"/>
      <c r="E110" s="1035"/>
      <c r="F110" s="1035"/>
      <c r="G110" s="1035"/>
      <c r="H110" s="2581" t="s">
        <v>104</v>
      </c>
      <c r="I110" s="1743">
        <v>47484</v>
      </c>
      <c r="J110" s="1777">
        <v>47848</v>
      </c>
      <c r="K110" s="1782">
        <v>369553.83</v>
      </c>
      <c r="L110" s="2275" t="s">
        <v>330</v>
      </c>
      <c r="M110" s="2322"/>
      <c r="N110" s="622"/>
      <c r="O110" s="1628"/>
      <c r="P110" s="1628"/>
      <c r="Q110" s="1639"/>
      <c r="R110" s="1639"/>
      <c r="S110" s="1639"/>
      <c r="T110" s="1639"/>
      <c r="U110" s="1639"/>
      <c r="V110" s="1639"/>
      <c r="W110" s="1639"/>
      <c r="X110" s="1639"/>
      <c r="Y110" s="1639"/>
      <c r="Z110" s="1639"/>
      <c r="AA110" s="1639"/>
      <c r="AB110" s="1639"/>
      <c r="AC110" s="1639"/>
      <c r="AD110" s="1639"/>
      <c r="AE110" s="1639"/>
      <c r="AF110" s="1639"/>
      <c r="AG110" s="1639"/>
      <c r="AH110" s="1639">
        <v>0</v>
      </c>
    </row>
    <row s="1639" customFormat="1" customHeight="1" ht="18.75">
      <c r="A111" s="1784"/>
      <c r="B111" s="1784"/>
      <c r="C111" s="373" t="s">
        <v>1168</v>
      </c>
      <c r="D111" s="2466"/>
      <c r="E111" s="2208"/>
      <c r="F111" s="2387"/>
      <c r="G111" s="2431"/>
      <c r="H111" s="1504"/>
      <c r="I111" s="655" t="s">
        <v>1167</v>
      </c>
      <c r="J111" s="575"/>
      <c r="K111" s="1504"/>
      <c r="L111" s="218"/>
      <c r="M111" s="1865"/>
      <c r="N111" s="338"/>
      <c r="O111" s="1628"/>
      <c r="P111" s="1628"/>
      <c r="AH111" s="1635">
        <v>0</v>
      </c>
    </row>
    <row s="1639" customFormat="1" customHeight="1" ht="18.75">
      <c r="A112" s="1827" t="s">
        <v>172</v>
      </c>
      <c r="B112" s="1827" t="s">
        <v>181</v>
      </c>
      <c r="C112" s="1691"/>
      <c r="D112" s="348"/>
      <c r="E112" s="1035"/>
      <c r="F112" s="1035"/>
      <c r="G112" s="2431" t="str">
        <f>INDEX(PT_DIFFERENTIATION_NTAR,MATCH(B112,PT_DIFFERENTIATION_NTAR_ID,0))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H112" s="2275"/>
      <c r="I112" s="1743">
        <v>46023</v>
      </c>
      <c r="J112" s="1777">
        <v>46387</v>
      </c>
      <c r="K112" s="1782">
        <v>113566.86</v>
      </c>
      <c r="L112" s="2275" t="s">
        <v>330</v>
      </c>
      <c r="M112" s="2322"/>
      <c r="N112" s="622"/>
      <c r="O112" s="1628"/>
      <c r="P112" s="1628"/>
      <c r="Q112" s="1639"/>
      <c r="R112" s="1639"/>
      <c r="S112" s="1639"/>
      <c r="T112" s="1639"/>
      <c r="U112" s="1639"/>
      <c r="V112" s="1639"/>
      <c r="W112" s="1639"/>
      <c r="X112" s="1639"/>
      <c r="Y112" s="1639"/>
      <c r="Z112" s="1639"/>
      <c r="AA112" s="1639"/>
      <c r="AB112" s="1639"/>
      <c r="AC112" s="1639"/>
      <c r="AD112" s="1639"/>
      <c r="AE112" s="1639"/>
      <c r="AF112" s="1639"/>
      <c r="AG112" s="1639"/>
      <c r="AH112" s="1639">
        <v>0</v>
      </c>
    </row>
    <row s="1639" customFormat="1" customHeight="1" ht="56.25">
      <c r="A113" s="1827"/>
      <c r="B113" s="1827"/>
      <c r="C113" s="1691"/>
      <c r="D113" s="348"/>
      <c r="E113" s="1035"/>
      <c r="F113" s="1035"/>
      <c r="G113" s="1035"/>
      <c r="H113" s="2581" t="s">
        <v>104</v>
      </c>
      <c r="I113" s="1743">
        <v>46388</v>
      </c>
      <c r="J113" s="1777">
        <v>46752</v>
      </c>
      <c r="K113" s="1782">
        <v>117424.98</v>
      </c>
      <c r="L113" s="2275" t="s">
        <v>330</v>
      </c>
      <c r="M113" s="2322"/>
      <c r="N113" s="622"/>
      <c r="O113" s="1628"/>
      <c r="P113" s="1628"/>
      <c r="Q113" s="1639"/>
      <c r="R113" s="1639"/>
      <c r="S113" s="1639"/>
      <c r="T113" s="1639"/>
      <c r="U113" s="1639"/>
      <c r="V113" s="1639"/>
      <c r="W113" s="1639"/>
      <c r="X113" s="1639"/>
      <c r="Y113" s="1639"/>
      <c r="Z113" s="1639"/>
      <c r="AA113" s="1639"/>
      <c r="AB113" s="1639"/>
      <c r="AC113" s="1639"/>
      <c r="AD113" s="1639"/>
      <c r="AE113" s="1639"/>
      <c r="AF113" s="1639"/>
      <c r="AG113" s="1639"/>
      <c r="AH113" s="1639">
        <v>0</v>
      </c>
    </row>
    <row s="1639" customFormat="1" customHeight="1" ht="56.25">
      <c r="A114" s="1827"/>
      <c r="B114" s="1827"/>
      <c r="C114" s="1691"/>
      <c r="D114" s="348"/>
      <c r="E114" s="1035"/>
      <c r="F114" s="1035"/>
      <c r="G114" s="1035"/>
      <c r="H114" s="2581" t="s">
        <v>104</v>
      </c>
      <c r="I114" s="1743">
        <v>46753</v>
      </c>
      <c r="J114" s="1777">
        <v>47118</v>
      </c>
      <c r="K114" s="1782">
        <v>121486.22</v>
      </c>
      <c r="L114" s="2275" t="s">
        <v>330</v>
      </c>
      <c r="M114" s="2322"/>
      <c r="N114" s="622"/>
      <c r="O114" s="1628"/>
      <c r="P114" s="1628"/>
      <c r="Q114" s="1639"/>
      <c r="R114" s="1639"/>
      <c r="S114" s="1639"/>
      <c r="T114" s="1639"/>
      <c r="U114" s="1639"/>
      <c r="V114" s="1639"/>
      <c r="W114" s="1639"/>
      <c r="X114" s="1639"/>
      <c r="Y114" s="1639"/>
      <c r="Z114" s="1639"/>
      <c r="AA114" s="1639"/>
      <c r="AB114" s="1639"/>
      <c r="AC114" s="1639"/>
      <c r="AD114" s="1639"/>
      <c r="AE114" s="1639"/>
      <c r="AF114" s="1639"/>
      <c r="AG114" s="1639"/>
      <c r="AH114" s="1639">
        <v>0</v>
      </c>
    </row>
    <row s="1639" customFormat="1" customHeight="1" ht="56.25">
      <c r="A115" s="1827"/>
      <c r="B115" s="1827"/>
      <c r="C115" s="1691"/>
      <c r="D115" s="348"/>
      <c r="E115" s="1035"/>
      <c r="F115" s="1035"/>
      <c r="G115" s="1035"/>
      <c r="H115" s="2581" t="s">
        <v>104</v>
      </c>
      <c r="I115" s="1743">
        <v>47119</v>
      </c>
      <c r="J115" s="1777">
        <v>47483</v>
      </c>
      <c r="K115" s="1782">
        <v>125692</v>
      </c>
      <c r="L115" s="2275" t="s">
        <v>330</v>
      </c>
      <c r="M115" s="2322"/>
      <c r="N115" s="622"/>
      <c r="O115" s="1628"/>
      <c r="P115" s="1628"/>
      <c r="Q115" s="1639"/>
      <c r="R115" s="1639"/>
      <c r="S115" s="1639"/>
      <c r="T115" s="1639"/>
      <c r="U115" s="1639"/>
      <c r="V115" s="1639"/>
      <c r="W115" s="1639"/>
      <c r="X115" s="1639"/>
      <c r="Y115" s="1639"/>
      <c r="Z115" s="1639"/>
      <c r="AA115" s="1639"/>
      <c r="AB115" s="1639"/>
      <c r="AC115" s="1639"/>
      <c r="AD115" s="1639"/>
      <c r="AE115" s="1639"/>
      <c r="AF115" s="1639"/>
      <c r="AG115" s="1639"/>
      <c r="AH115" s="1639">
        <v>0</v>
      </c>
    </row>
    <row s="1639" customFormat="1" customHeight="1" ht="56.25">
      <c r="A116" s="1827"/>
      <c r="B116" s="1827"/>
      <c r="C116" s="1691"/>
      <c r="D116" s="348"/>
      <c r="E116" s="1035"/>
      <c r="F116" s="1035"/>
      <c r="G116" s="1035"/>
      <c r="H116" s="2581" t="s">
        <v>104</v>
      </c>
      <c r="I116" s="1743">
        <v>47484</v>
      </c>
      <c r="J116" s="1777">
        <v>47848</v>
      </c>
      <c r="K116" s="1782">
        <v>130048.74</v>
      </c>
      <c r="L116" s="2275" t="s">
        <v>330</v>
      </c>
      <c r="M116" s="2322"/>
      <c r="N116" s="622"/>
      <c r="O116" s="1628"/>
      <c r="P116" s="1628"/>
      <c r="Q116" s="1639"/>
      <c r="R116" s="1639"/>
      <c r="S116" s="1639"/>
      <c r="T116" s="1639"/>
      <c r="U116" s="1639"/>
      <c r="V116" s="1639"/>
      <c r="W116" s="1639"/>
      <c r="X116" s="1639"/>
      <c r="Y116" s="1639"/>
      <c r="Z116" s="1639"/>
      <c r="AA116" s="1639"/>
      <c r="AB116" s="1639"/>
      <c r="AC116" s="1639"/>
      <c r="AD116" s="1639"/>
      <c r="AE116" s="1639"/>
      <c r="AF116" s="1639"/>
      <c r="AG116" s="1639"/>
      <c r="AH116" s="1639">
        <v>0</v>
      </c>
    </row>
    <row s="1639" customFormat="1" customHeight="1" ht="18.75">
      <c r="A117" s="1827"/>
      <c r="B117" s="1827"/>
      <c r="C117" s="1691" t="s">
        <v>1168</v>
      </c>
      <c r="D117" s="348"/>
      <c r="E117" s="1035"/>
      <c r="F117" s="1035"/>
      <c r="G117" s="2431"/>
      <c r="H117" s="2667"/>
      <c r="I117" s="2673" t="s">
        <v>1167</v>
      </c>
      <c r="J117" s="2669"/>
      <c r="K117" s="2667"/>
      <c r="L117" s="2670"/>
      <c r="M117" s="2322"/>
      <c r="N117" s="622"/>
      <c r="O117" s="1628"/>
      <c r="P117" s="1628"/>
      <c r="Q117" s="1639"/>
      <c r="R117" s="1639"/>
      <c r="S117" s="1639"/>
      <c r="T117" s="1639"/>
      <c r="U117" s="1639"/>
      <c r="V117" s="1639"/>
      <c r="W117" s="1639"/>
      <c r="X117" s="1639"/>
      <c r="Y117" s="1639"/>
      <c r="Z117" s="1639"/>
      <c r="AA117" s="1639"/>
      <c r="AB117" s="1639"/>
      <c r="AC117" s="1639"/>
      <c r="AD117" s="1639"/>
      <c r="AE117" s="1639"/>
      <c r="AF117" s="1639"/>
      <c r="AG117" s="1639"/>
      <c r="AH117" s="1639">
        <v>0</v>
      </c>
    </row>
    <row s="1639" customFormat="1" customHeight="1" ht="18.75">
      <c r="A118" s="1827" t="s">
        <v>172</v>
      </c>
      <c r="B118" s="1827" t="s">
        <v>186</v>
      </c>
      <c r="C118" s="1691"/>
      <c r="D118" s="348"/>
      <c r="E118" s="1035"/>
      <c r="F118" s="1035"/>
      <c r="G118" s="2431" t="str">
        <f>INDEX(PT_DIFFERENTIATION_NTAR,MATCH(B118,PT_DIFFERENTIATION_NTAR_ID,0))</f>
        <v>Тариф на тепловую энергию от котельной по ул. Аганская, д.64(г.Покачи)</v>
      </c>
      <c r="H118" s="2275"/>
      <c r="I118" s="1743">
        <v>46023</v>
      </c>
      <c r="J118" s="1777">
        <v>46387</v>
      </c>
      <c r="K118" s="1782">
        <v>131492.74</v>
      </c>
      <c r="L118" s="2275" t="s">
        <v>330</v>
      </c>
      <c r="M118" s="2322"/>
      <c r="N118" s="622"/>
      <c r="O118" s="1628"/>
      <c r="P118" s="1628"/>
      <c r="Q118" s="1639"/>
      <c r="R118" s="1639"/>
      <c r="S118" s="1639"/>
      <c r="T118" s="1639"/>
      <c r="U118" s="1639"/>
      <c r="V118" s="1639"/>
      <c r="W118" s="1639"/>
      <c r="X118" s="1639"/>
      <c r="Y118" s="1639"/>
      <c r="Z118" s="1639"/>
      <c r="AA118" s="1639"/>
      <c r="AB118" s="1639"/>
      <c r="AC118" s="1639"/>
      <c r="AD118" s="1639"/>
      <c r="AE118" s="1639"/>
      <c r="AF118" s="1639"/>
      <c r="AG118" s="1639"/>
      <c r="AH118" s="1639">
        <v>0</v>
      </c>
    </row>
    <row s="1639" customFormat="1" customHeight="1" ht="56.25">
      <c r="A119" s="1827"/>
      <c r="B119" s="1827"/>
      <c r="C119" s="1691"/>
      <c r="D119" s="348"/>
      <c r="E119" s="1035"/>
      <c r="F119" s="1035"/>
      <c r="G119" s="1035"/>
      <c r="H119" s="2581" t="s">
        <v>104</v>
      </c>
      <c r="I119" s="1743">
        <v>46388</v>
      </c>
      <c r="J119" s="1777">
        <v>46752</v>
      </c>
      <c r="K119" s="1782">
        <v>121949.68</v>
      </c>
      <c r="L119" s="2275" t="s">
        <v>330</v>
      </c>
      <c r="M119" s="2322"/>
      <c r="N119" s="622"/>
      <c r="O119" s="1628"/>
      <c r="P119" s="1628"/>
      <c r="Q119" s="1639"/>
      <c r="R119" s="1639"/>
      <c r="S119" s="1639"/>
      <c r="T119" s="1639"/>
      <c r="U119" s="1639"/>
      <c r="V119" s="1639"/>
      <c r="W119" s="1639"/>
      <c r="X119" s="1639"/>
      <c r="Y119" s="1639"/>
      <c r="Z119" s="1639"/>
      <c r="AA119" s="1639"/>
      <c r="AB119" s="1639"/>
      <c r="AC119" s="1639"/>
      <c r="AD119" s="1639"/>
      <c r="AE119" s="1639"/>
      <c r="AF119" s="1639"/>
      <c r="AG119" s="1639"/>
      <c r="AH119" s="1639">
        <v>0</v>
      </c>
    </row>
    <row s="1639" customFormat="1" customHeight="1" ht="56.25">
      <c r="A120" s="1827"/>
      <c r="B120" s="1827"/>
      <c r="C120" s="1691"/>
      <c r="D120" s="348"/>
      <c r="E120" s="1035"/>
      <c r="F120" s="1035"/>
      <c r="G120" s="1035"/>
      <c r="H120" s="2581" t="s">
        <v>104</v>
      </c>
      <c r="I120" s="1743">
        <v>46753</v>
      </c>
      <c r="J120" s="1777">
        <v>47118</v>
      </c>
      <c r="K120" s="1782">
        <v>126067.1</v>
      </c>
      <c r="L120" s="2275" t="s">
        <v>330</v>
      </c>
      <c r="M120" s="2322"/>
      <c r="N120" s="622"/>
      <c r="O120" s="1628"/>
      <c r="P120" s="1628"/>
      <c r="Q120" s="1639"/>
      <c r="R120" s="1639"/>
      <c r="S120" s="1639"/>
      <c r="T120" s="1639"/>
      <c r="U120" s="1639"/>
      <c r="V120" s="1639"/>
      <c r="W120" s="1639"/>
      <c r="X120" s="1639"/>
      <c r="Y120" s="1639"/>
      <c r="Z120" s="1639"/>
      <c r="AA120" s="1639"/>
      <c r="AB120" s="1639"/>
      <c r="AC120" s="1639"/>
      <c r="AD120" s="1639"/>
      <c r="AE120" s="1639"/>
      <c r="AF120" s="1639"/>
      <c r="AG120" s="1639"/>
      <c r="AH120" s="1639">
        <v>0</v>
      </c>
    </row>
    <row s="1639" customFormat="1" customHeight="1" ht="56.25">
      <c r="A121" s="1827"/>
      <c r="B121" s="1827"/>
      <c r="C121" s="1691"/>
      <c r="D121" s="348"/>
      <c r="E121" s="1035"/>
      <c r="F121" s="1035"/>
      <c r="G121" s="1035"/>
      <c r="H121" s="2581" t="s">
        <v>104</v>
      </c>
      <c r="I121" s="1743">
        <v>47119</v>
      </c>
      <c r="J121" s="1777">
        <v>47483</v>
      </c>
      <c r="K121" s="1782">
        <v>130348</v>
      </c>
      <c r="L121" s="2275" t="s">
        <v>330</v>
      </c>
      <c r="M121" s="2322"/>
      <c r="N121" s="622"/>
      <c r="O121" s="1628"/>
      <c r="P121" s="1628"/>
      <c r="Q121" s="1639"/>
      <c r="R121" s="1639"/>
      <c r="S121" s="1639"/>
      <c r="T121" s="1639"/>
      <c r="U121" s="1639"/>
      <c r="V121" s="1639"/>
      <c r="W121" s="1639"/>
      <c r="X121" s="1639"/>
      <c r="Y121" s="1639"/>
      <c r="Z121" s="1639"/>
      <c r="AA121" s="1639"/>
      <c r="AB121" s="1639"/>
      <c r="AC121" s="1639"/>
      <c r="AD121" s="1639"/>
      <c r="AE121" s="1639"/>
      <c r="AF121" s="1639"/>
      <c r="AG121" s="1639"/>
      <c r="AH121" s="1639">
        <v>0</v>
      </c>
    </row>
    <row s="1639" customFormat="1" customHeight="1" ht="56.25">
      <c r="A122" s="1827"/>
      <c r="B122" s="1827"/>
      <c r="C122" s="1691"/>
      <c r="D122" s="348"/>
      <c r="E122" s="1035"/>
      <c r="F122" s="1035"/>
      <c r="G122" s="1035"/>
      <c r="H122" s="2581" t="s">
        <v>104</v>
      </c>
      <c r="I122" s="1743">
        <v>47484</v>
      </c>
      <c r="J122" s="1777">
        <v>47848</v>
      </c>
      <c r="K122" s="1782">
        <v>134411.87</v>
      </c>
      <c r="L122" s="2275" t="s">
        <v>330</v>
      </c>
      <c r="M122" s="2322"/>
      <c r="N122" s="622"/>
      <c r="O122" s="1628"/>
      <c r="P122" s="1628"/>
      <c r="Q122" s="1639"/>
      <c r="R122" s="1639"/>
      <c r="S122" s="1639"/>
      <c r="T122" s="1639"/>
      <c r="U122" s="1639"/>
      <c r="V122" s="1639"/>
      <c r="W122" s="1639"/>
      <c r="X122" s="1639"/>
      <c r="Y122" s="1639"/>
      <c r="Z122" s="1639"/>
      <c r="AA122" s="1639"/>
      <c r="AB122" s="1639"/>
      <c r="AC122" s="1639"/>
      <c r="AD122" s="1639"/>
      <c r="AE122" s="1639"/>
      <c r="AF122" s="1639"/>
      <c r="AG122" s="1639"/>
      <c r="AH122" s="1639">
        <v>0</v>
      </c>
    </row>
    <row s="1639" customFormat="1" customHeight="1" ht="18.75">
      <c r="A123" s="1827"/>
      <c r="B123" s="1827"/>
      <c r="C123" s="1691" t="s">
        <v>1168</v>
      </c>
      <c r="D123" s="348"/>
      <c r="E123" s="1035"/>
      <c r="F123" s="1035"/>
      <c r="G123" s="2431"/>
      <c r="H123" s="2667"/>
      <c r="I123" s="2674" t="s">
        <v>1167</v>
      </c>
      <c r="J123" s="2669"/>
      <c r="K123" s="2667"/>
      <c r="L123" s="2670"/>
      <c r="M123" s="2322"/>
      <c r="N123" s="622"/>
      <c r="O123" s="1628"/>
      <c r="P123" s="1628"/>
      <c r="Q123" s="1639"/>
      <c r="R123" s="1639"/>
      <c r="S123" s="1639"/>
      <c r="T123" s="1639"/>
      <c r="U123" s="1639"/>
      <c r="V123" s="1639"/>
      <c r="W123" s="1639"/>
      <c r="X123" s="1639"/>
      <c r="Y123" s="1639"/>
      <c r="Z123" s="1639"/>
      <c r="AA123" s="1639"/>
      <c r="AB123" s="1639"/>
      <c r="AC123" s="1639"/>
      <c r="AD123" s="1639"/>
      <c r="AE123" s="1639"/>
      <c r="AF123" s="1639"/>
      <c r="AG123" s="1639"/>
      <c r="AH123" s="1639">
        <v>0</v>
      </c>
    </row>
    <row s="1639" customFormat="1" customHeight="1" ht="0.75">
      <c r="A124" s="1784"/>
      <c r="B124" s="1784"/>
      <c r="C124" s="373" t="s">
        <v>1177</v>
      </c>
      <c r="D124" s="2466"/>
      <c r="E124" s="2208"/>
      <c r="F124" s="2387"/>
      <c r="G124" s="404"/>
      <c r="H124" s="1504"/>
      <c r="I124" s="655"/>
      <c r="J124" s="575"/>
      <c r="K124" s="1504"/>
      <c r="L124" s="218"/>
      <c r="M124" s="345"/>
      <c r="N124" s="338"/>
      <c r="O124" s="1628"/>
      <c r="P124" s="1628"/>
      <c r="AH124" s="1635">
        <v>0</v>
      </c>
    </row>
    <row s="1639" customFormat="1" customHeight="1" ht="45" hidden="1">
      <c r="A125" s="1784" t="s">
        <v>193</v>
      </c>
      <c r="B125" s="1784" t="s">
        <v>194</v>
      </c>
      <c r="C125" s="373"/>
      <c r="D125" s="2466"/>
      <c r="E125" s="2208"/>
      <c r="F125" s="2387" t="str">
        <f>INDEX(PT_DIFFERENTIATION_VTAR,MATCH(A125,PT_DIFFERENTIATION_VTAR_ID,0))</f>
        <v>Тарифы на теплоноситель, поставляемый теплоснабжающими организациями потребителям, другим теплоснабжающим организациям</v>
      </c>
      <c r="G125" s="2431" t="str">
        <f>INDEX(PT_DIFFERENTIATION_NTAR,MATCH(B125,PT_DIFFERENTIATION_NTAR_ID,0))</f>
        <v/>
      </c>
      <c r="H125" s="1866"/>
      <c r="I125" s="1743"/>
      <c r="J125" s="1777"/>
      <c r="K125" s="1782"/>
      <c r="L125" s="1866" t="s">
        <v>330</v>
      </c>
      <c r="M125" s="345"/>
      <c r="N125" s="338"/>
      <c r="O125" s="1628"/>
      <c r="P125" s="1628"/>
      <c r="AH125" s="1635">
        <v>0</v>
      </c>
    </row>
    <row s="1639" customFormat="1" customHeight="1" ht="18.75" hidden="1">
      <c r="A126" s="1784"/>
      <c r="B126" s="1784"/>
      <c r="C126" s="373" t="s">
        <v>1168</v>
      </c>
      <c r="D126" s="2466"/>
      <c r="E126" s="2208"/>
      <c r="F126" s="2387"/>
      <c r="G126" s="2431"/>
      <c r="H126" s="1504"/>
      <c r="I126" s="655" t="s">
        <v>1167</v>
      </c>
      <c r="J126" s="575"/>
      <c r="K126" s="1504"/>
      <c r="L126" s="218"/>
      <c r="M126" s="345"/>
      <c r="N126" s="338"/>
      <c r="O126" s="1628"/>
      <c r="P126" s="1628"/>
      <c r="AH126" s="1635">
        <v>0</v>
      </c>
    </row>
    <row s="1639" customFormat="1" customHeight="1" ht="0.75" hidden="1">
      <c r="A127" s="1784"/>
      <c r="B127" s="1784"/>
      <c r="C127" s="373" t="s">
        <v>1177</v>
      </c>
      <c r="D127" s="2466"/>
      <c r="E127" s="2208"/>
      <c r="F127" s="2387"/>
      <c r="G127" s="404"/>
      <c r="H127" s="1504"/>
      <c r="I127" s="655"/>
      <c r="J127" s="575"/>
      <c r="K127" s="1504"/>
      <c r="L127" s="218"/>
      <c r="M127" s="345"/>
      <c r="N127" s="338"/>
      <c r="O127" s="1628"/>
      <c r="P127" s="1628"/>
      <c r="AH127" s="1635">
        <v>0</v>
      </c>
    </row>
    <row s="1639" customFormat="1" customHeight="1" ht="45" hidden="1">
      <c r="A128" s="1784" t="s">
        <v>199</v>
      </c>
      <c r="B128" s="1784" t="s">
        <v>200</v>
      </c>
      <c r="C128" s="373"/>
      <c r="D128" s="2466"/>
      <c r="E128" s="2208"/>
      <c r="F128" s="2387" t="str">
        <f>INDEX(PT_DIFFERENTIATION_VTAR,MATCH(A128,PT_DIFFERENTIATION_VTAR_ID,0))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28" s="2431" t="str">
        <f>INDEX(PT_DIFFERENTIATION_NTAR,MATCH(B128,PT_DIFFERENTIATION_NTAR_ID,0))</f>
        <v/>
      </c>
      <c r="H128" s="1866"/>
      <c r="I128" s="1743"/>
      <c r="J128" s="1777"/>
      <c r="K128" s="1782"/>
      <c r="L128" s="1866" t="s">
        <v>330</v>
      </c>
      <c r="M128" s="345"/>
      <c r="N128" s="338"/>
      <c r="O128" s="1628"/>
      <c r="P128" s="1628"/>
      <c r="AH128" s="1635">
        <v>0</v>
      </c>
    </row>
    <row s="1639" customFormat="1" customHeight="1" ht="18.75" hidden="1">
      <c r="A129" s="1784"/>
      <c r="B129" s="1784"/>
      <c r="C129" s="373" t="s">
        <v>1168</v>
      </c>
      <c r="D129" s="2466"/>
      <c r="E129" s="2208"/>
      <c r="F129" s="2387"/>
      <c r="G129" s="2431"/>
      <c r="H129" s="1504"/>
      <c r="I129" s="655" t="s">
        <v>1167</v>
      </c>
      <c r="J129" s="575"/>
      <c r="K129" s="1504"/>
      <c r="L129" s="218"/>
      <c r="M129" s="345"/>
      <c r="N129" s="338"/>
      <c r="O129" s="1628"/>
      <c r="P129" s="1628"/>
      <c r="AH129" s="1635">
        <v>0</v>
      </c>
    </row>
    <row s="1639" customFormat="1" customHeight="1" ht="0.75" hidden="1">
      <c r="A130" s="1784"/>
      <c r="B130" s="1784"/>
      <c r="C130" s="373" t="s">
        <v>1177</v>
      </c>
      <c r="D130" s="2466"/>
      <c r="E130" s="2208"/>
      <c r="F130" s="2387"/>
      <c r="G130" s="404"/>
      <c r="H130" s="1504"/>
      <c r="I130" s="655"/>
      <c r="J130" s="575"/>
      <c r="K130" s="1504"/>
      <c r="L130" s="218"/>
      <c r="M130" s="345"/>
      <c r="N130" s="338"/>
      <c r="O130" s="1628"/>
      <c r="P130" s="1628"/>
      <c r="AH130" s="1635">
        <v>0</v>
      </c>
    </row>
    <row s="1639" customFormat="1" customHeight="1" ht="18.75" hidden="1">
      <c r="A131" s="1784" t="s">
        <v>205</v>
      </c>
      <c r="B131" s="1784" t="s">
        <v>206</v>
      </c>
      <c r="C131" s="373"/>
      <c r="D131" s="2466"/>
      <c r="E131" s="2208"/>
      <c r="F131" s="2387" t="str">
        <f>INDEX(PT_DIFFERENTIATION_VTAR,MATCH(A131,PT_DIFFERENTIATION_VTAR_ID,0))</f>
        <v>Тарифы на услуги по передаче тепловой энергии</v>
      </c>
      <c r="G131" s="2431" t="str">
        <f>INDEX(PT_DIFFERENTIATION_NTAR,MATCH(B131,PT_DIFFERENTIATION_NTAR_ID,0))</f>
        <v/>
      </c>
      <c r="H131" s="1866"/>
      <c r="I131" s="1743"/>
      <c r="J131" s="1777"/>
      <c r="K131" s="1782"/>
      <c r="L131" s="1866" t="s">
        <v>330</v>
      </c>
      <c r="M131" s="345"/>
      <c r="N131" s="338"/>
      <c r="O131" s="1628"/>
      <c r="P131" s="1628"/>
      <c r="AH131" s="1635">
        <v>0</v>
      </c>
    </row>
    <row s="1639" customFormat="1" customHeight="1" ht="18.75" hidden="1">
      <c r="A132" s="1784"/>
      <c r="B132" s="1784"/>
      <c r="C132" s="373" t="s">
        <v>1168</v>
      </c>
      <c r="D132" s="2466"/>
      <c r="E132" s="2208"/>
      <c r="F132" s="2387"/>
      <c r="G132" s="2431"/>
      <c r="H132" s="1504"/>
      <c r="I132" s="655" t="s">
        <v>1167</v>
      </c>
      <c r="J132" s="575"/>
      <c r="K132" s="1504"/>
      <c r="L132" s="218"/>
      <c r="M132" s="345"/>
      <c r="N132" s="338"/>
      <c r="O132" s="1628"/>
      <c r="P132" s="1628"/>
      <c r="AH132" s="1635">
        <v>0</v>
      </c>
    </row>
    <row s="1639" customFormat="1" customHeight="1" ht="0.75" hidden="1">
      <c r="A133" s="1784"/>
      <c r="B133" s="1784"/>
      <c r="C133" s="373" t="s">
        <v>1177</v>
      </c>
      <c r="D133" s="2466"/>
      <c r="E133" s="2208"/>
      <c r="F133" s="2387"/>
      <c r="G133" s="404"/>
      <c r="H133" s="1504"/>
      <c r="I133" s="655"/>
      <c r="J133" s="575"/>
      <c r="K133" s="1504"/>
      <c r="L133" s="218"/>
      <c r="M133" s="345"/>
      <c r="N133" s="338"/>
      <c r="O133" s="1628"/>
      <c r="P133" s="1628"/>
      <c r="AH133" s="1635">
        <v>0</v>
      </c>
    </row>
    <row s="1639" customFormat="1" customHeight="1" ht="18.75" hidden="1">
      <c r="A134" s="1784" t="s">
        <v>211</v>
      </c>
      <c r="B134" s="1784" t="s">
        <v>212</v>
      </c>
      <c r="C134" s="373"/>
      <c r="D134" s="2466"/>
      <c r="E134" s="2208"/>
      <c r="F134" s="2387" t="str">
        <f>INDEX(PT_DIFFERENTIATION_VTAR,MATCH(A134,PT_DIFFERENTIATION_VTAR_ID,0))</f>
        <v>Тарифы на услуги по передаче теплоносителя</v>
      </c>
      <c r="G134" s="2431" t="str">
        <f>INDEX(PT_DIFFERENTIATION_NTAR,MATCH(B134,PT_DIFFERENTIATION_NTAR_ID,0))</f>
        <v/>
      </c>
      <c r="H134" s="1866"/>
      <c r="I134" s="1743"/>
      <c r="J134" s="1777"/>
      <c r="K134" s="1782"/>
      <c r="L134" s="1866" t="s">
        <v>330</v>
      </c>
      <c r="M134" s="345"/>
      <c r="N134" s="338"/>
      <c r="O134" s="1628"/>
      <c r="P134" s="1628"/>
      <c r="AH134" s="1635">
        <v>0</v>
      </c>
    </row>
    <row s="1639" customFormat="1" customHeight="1" ht="18.75" hidden="1">
      <c r="A135" s="1784"/>
      <c r="B135" s="1784"/>
      <c r="C135" s="373" t="s">
        <v>1168</v>
      </c>
      <c r="D135" s="2466"/>
      <c r="E135" s="2208"/>
      <c r="F135" s="2387"/>
      <c r="G135" s="2431"/>
      <c r="H135" s="1504"/>
      <c r="I135" s="655" t="s">
        <v>1167</v>
      </c>
      <c r="J135" s="575"/>
      <c r="K135" s="1504"/>
      <c r="L135" s="218"/>
      <c r="M135" s="345"/>
      <c r="N135" s="338"/>
      <c r="O135" s="1628"/>
      <c r="P135" s="1628"/>
      <c r="AH135" s="1635">
        <v>0</v>
      </c>
    </row>
    <row s="1639" customFormat="1" customHeight="1" ht="0.75" hidden="1">
      <c r="A136" s="1784"/>
      <c r="B136" s="1784"/>
      <c r="C136" s="373" t="s">
        <v>1177</v>
      </c>
      <c r="D136" s="2466"/>
      <c r="E136" s="2208"/>
      <c r="F136" s="2387"/>
      <c r="G136" s="404"/>
      <c r="H136" s="1504"/>
      <c r="I136" s="655"/>
      <c r="J136" s="575"/>
      <c r="K136" s="1504"/>
      <c r="L136" s="218"/>
      <c r="M136" s="345"/>
      <c r="N136" s="338"/>
      <c r="O136" s="1628"/>
      <c r="P136" s="1628"/>
      <c r="AH136" s="1635">
        <v>0</v>
      </c>
    </row>
    <row s="1639" customFormat="1" customHeight="1" ht="18.75" hidden="1">
      <c r="A137" s="1784" t="s">
        <v>217</v>
      </c>
      <c r="B137" s="1784" t="s">
        <v>218</v>
      </c>
      <c r="C137" s="373"/>
      <c r="D137" s="2466"/>
      <c r="E137" s="2208"/>
      <c r="F137" s="2387" t="str">
        <f>INDEX(PT_DIFFERENTIATION_VTAR,MATCH(A137,PT_DIFFERENTIATION_VTAR_ID,0))</f>
        <v>Плата за услуги по поддержанию резервной тепловой мощности при отсутствии потребления тепловой энергии</v>
      </c>
      <c r="G137" s="2431" t="str">
        <f>INDEX(PT_DIFFERENTIATION_NTAR,MATCH(B137,PT_DIFFERENTIATION_NTAR_ID,0))</f>
        <v/>
      </c>
      <c r="H137" s="1866"/>
      <c r="I137" s="1743"/>
      <c r="J137" s="1777"/>
      <c r="K137" s="1782"/>
      <c r="L137" s="1866" t="s">
        <v>330</v>
      </c>
      <c r="M137" s="345"/>
      <c r="N137" s="338"/>
      <c r="O137" s="1628"/>
      <c r="P137" s="1628"/>
      <c r="AH137" s="1635">
        <v>0</v>
      </c>
    </row>
    <row s="1639" customFormat="1" customHeight="1" ht="18.75" hidden="1">
      <c r="A138" s="1784"/>
      <c r="B138" s="1784"/>
      <c r="C138" s="373" t="s">
        <v>1168</v>
      </c>
      <c r="D138" s="2466"/>
      <c r="E138" s="2208"/>
      <c r="F138" s="2387"/>
      <c r="G138" s="2431"/>
      <c r="H138" s="1504"/>
      <c r="I138" s="655" t="s">
        <v>1167</v>
      </c>
      <c r="J138" s="575"/>
      <c r="K138" s="1504"/>
      <c r="L138" s="218"/>
      <c r="M138" s="345"/>
      <c r="N138" s="338"/>
      <c r="O138" s="1628"/>
      <c r="P138" s="1628"/>
      <c r="AH138" s="1635">
        <v>0</v>
      </c>
    </row>
    <row s="1639" customFormat="1" customHeight="1" ht="0.75" hidden="1">
      <c r="A139" s="1784"/>
      <c r="B139" s="1784"/>
      <c r="C139" s="373" t="s">
        <v>1177</v>
      </c>
      <c r="D139" s="2466"/>
      <c r="E139" s="2208"/>
      <c r="F139" s="2387"/>
      <c r="G139" s="404"/>
      <c r="H139" s="1504"/>
      <c r="I139" s="655"/>
      <c r="J139" s="575"/>
      <c r="K139" s="1504"/>
      <c r="L139" s="218"/>
      <c r="M139" s="345"/>
      <c r="N139" s="338"/>
      <c r="O139" s="1628"/>
      <c r="P139" s="1628"/>
      <c r="AH139" s="1635">
        <v>0</v>
      </c>
    </row>
    <row s="1639" customFormat="1" customHeight="1" ht="18.75" hidden="1">
      <c r="A140" s="1784" t="s">
        <v>223</v>
      </c>
      <c r="B140" s="1784" t="s">
        <v>224</v>
      </c>
      <c r="C140" s="373"/>
      <c r="D140" s="2466"/>
      <c r="E140" s="2208"/>
      <c r="F140" s="2387" t="str">
        <f>INDEX(PT_DIFFERENTIATION_VTAR,MATCH(A140,PT_DIFFERENTIATION_VTAR_ID,0))</f>
        <v>Плата за подключение (технологическое присоединение) к системе теплоснабжения</v>
      </c>
      <c r="G140" s="2431" t="str">
        <f>INDEX(PT_DIFFERENTIATION_NTAR,MATCH(B140,PT_DIFFERENTIATION_NTAR_ID,0))</f>
        <v/>
      </c>
      <c r="H140" s="1866"/>
      <c r="I140" s="1743"/>
      <c r="J140" s="1777"/>
      <c r="K140" s="1782"/>
      <c r="L140" s="1866" t="s">
        <v>330</v>
      </c>
      <c r="M140" s="345"/>
      <c r="N140" s="338"/>
      <c r="O140" s="1628"/>
      <c r="P140" s="1628"/>
      <c r="AH140" s="1635">
        <v>0</v>
      </c>
    </row>
    <row s="1639" customFormat="1" customHeight="1" ht="18.75" hidden="1">
      <c r="A141" s="1784"/>
      <c r="B141" s="1784"/>
      <c r="C141" s="373" t="s">
        <v>1168</v>
      </c>
      <c r="D141" s="2466"/>
      <c r="E141" s="2208"/>
      <c r="F141" s="2387"/>
      <c r="G141" s="2431"/>
      <c r="H141" s="1504"/>
      <c r="I141" s="655" t="s">
        <v>1167</v>
      </c>
      <c r="J141" s="575"/>
      <c r="K141" s="1504"/>
      <c r="L141" s="218"/>
      <c r="M141" s="345"/>
      <c r="N141" s="338"/>
      <c r="O141" s="1628"/>
      <c r="P141" s="1628"/>
      <c r="AH141" s="1635">
        <v>0</v>
      </c>
    </row>
    <row s="1639" customFormat="1" customHeight="1" ht="0.75" hidden="1">
      <c r="A142" s="1784"/>
      <c r="B142" s="1784"/>
      <c r="C142" s="373" t="s">
        <v>1177</v>
      </c>
      <c r="D142" s="2466"/>
      <c r="E142" s="2208"/>
      <c r="F142" s="2387"/>
      <c r="G142" s="404"/>
      <c r="H142" s="1504"/>
      <c r="I142" s="655"/>
      <c r="J142" s="575"/>
      <c r="K142" s="1504"/>
      <c r="L142" s="218"/>
      <c r="M142" s="345"/>
      <c r="N142" s="338"/>
      <c r="O142" s="1628"/>
      <c r="P142" s="1628"/>
      <c r="AH142" s="1635">
        <v>0</v>
      </c>
    </row>
    <row s="1639" customFormat="1" customHeight="1" ht="18.75" hidden="1">
      <c r="A143" s="1784" t="s">
        <v>229</v>
      </c>
      <c r="B143" s="1784" t="s">
        <v>230</v>
      </c>
      <c r="C143" s="373"/>
      <c r="D143" s="2466"/>
      <c r="E143" s="2208"/>
      <c r="F143" s="2387" t="str">
        <f>INDEX(PT_DIFFERENTIATION_VTAR,MATCH(A143,PT_DIFFERENTIATION_VTAR_ID,0))</f>
        <v>Плата за подключение (технологическое присоединение) к системе теплоснабжения (индивидуальная)</v>
      </c>
      <c r="G143" s="2431" t="str">
        <f>INDEX(PT_DIFFERENTIATION_NTAR,MATCH(B143,PT_DIFFERENTIATION_NTAR_ID,0))</f>
        <v/>
      </c>
      <c r="H143" s="1993"/>
      <c r="I143" s="1743"/>
      <c r="J143" s="1777"/>
      <c r="K143" s="1782"/>
      <c r="L143" s="1993" t="s">
        <v>330</v>
      </c>
      <c r="M143" s="345"/>
      <c r="N143" s="338"/>
      <c r="O143" s="1628"/>
      <c r="P143" s="1628"/>
      <c r="AH143" s="1635">
        <v>0</v>
      </c>
    </row>
    <row s="1639" customFormat="1" customHeight="1" ht="18.75" hidden="1">
      <c r="A144" s="1784"/>
      <c r="B144" s="1784"/>
      <c r="C144" s="373" t="s">
        <v>1168</v>
      </c>
      <c r="D144" s="2466"/>
      <c r="E144" s="2208"/>
      <c r="F144" s="2387"/>
      <c r="G144" s="2431"/>
      <c r="H144" s="1504"/>
      <c r="I144" s="655" t="s">
        <v>1167</v>
      </c>
      <c r="J144" s="575"/>
      <c r="K144" s="1504"/>
      <c r="L144" s="218"/>
      <c r="M144" s="345"/>
      <c r="N144" s="338"/>
      <c r="O144" s="1628"/>
      <c r="P144" s="1628"/>
      <c r="AH144" s="1635">
        <v>0</v>
      </c>
    </row>
    <row s="1639" customFormat="1" customHeight="1" ht="0.75" hidden="1">
      <c r="A145" s="1784"/>
      <c r="B145" s="1784"/>
      <c r="C145" s="373" t="s">
        <v>1177</v>
      </c>
      <c r="D145" s="2466"/>
      <c r="E145" s="2208"/>
      <c r="F145" s="2387"/>
      <c r="G145" s="404"/>
      <c r="H145" s="1504"/>
      <c r="I145" s="655"/>
      <c r="J145" s="575"/>
      <c r="K145" s="1504"/>
      <c r="L145" s="218"/>
      <c r="M145" s="345"/>
      <c r="N145" s="338"/>
      <c r="O145" s="1628"/>
      <c r="P145" s="1628"/>
      <c r="AH145" s="1635">
        <v>0</v>
      </c>
    </row>
    <row s="1639" customFormat="1" customHeight="1" ht="18.75" hidden="1">
      <c r="A146" s="1784" t="s">
        <v>249</v>
      </c>
      <c r="B146" s="1784" t="s">
        <v>250</v>
      </c>
      <c r="C146" s="373"/>
      <c r="D146" s="2466"/>
      <c r="E146" s="2208"/>
      <c r="F146" s="2387" t="str">
        <f>INDEX(PT_DIFFERENTIATION_VTAR,MATCH(A146,PT_DIFFERENTIATION_VTAR_ID,0))</f>
        <v>Тариф на питьевую воду (питьевое водоснабжение)</v>
      </c>
      <c r="G146" s="2431" t="str">
        <f>INDEX(PT_DIFFERENTIATION_NTAR,MATCH(B146,PT_DIFFERENTIATION_NTAR_ID,0))</f>
        <v/>
      </c>
      <c r="H146" s="1866"/>
      <c r="I146" s="1743"/>
      <c r="J146" s="1777"/>
      <c r="K146" s="1782"/>
      <c r="L146" s="1866" t="s">
        <v>330</v>
      </c>
      <c r="M146" s="345"/>
      <c r="N146" s="338"/>
      <c r="O146" s="1628"/>
      <c r="P146" s="1628"/>
      <c r="AH146" s="1635">
        <v>0</v>
      </c>
    </row>
    <row s="1639" customFormat="1" customHeight="1" ht="18.75" hidden="1">
      <c r="A147" s="1784"/>
      <c r="B147" s="1784"/>
      <c r="C147" s="373" t="s">
        <v>1168</v>
      </c>
      <c r="D147" s="2466"/>
      <c r="E147" s="2208"/>
      <c r="F147" s="2387"/>
      <c r="G147" s="2431"/>
      <c r="H147" s="1504"/>
      <c r="I147" s="655" t="s">
        <v>1167</v>
      </c>
      <c r="J147" s="575"/>
      <c r="K147" s="1504"/>
      <c r="L147" s="218"/>
      <c r="M147" s="345"/>
      <c r="N147" s="338"/>
      <c r="O147" s="1628"/>
      <c r="P147" s="1628"/>
      <c r="AH147" s="1635">
        <v>0</v>
      </c>
    </row>
    <row s="1639" customFormat="1" customHeight="1" ht="0.75" hidden="1">
      <c r="A148" s="1784"/>
      <c r="B148" s="1784"/>
      <c r="C148" s="373" t="s">
        <v>1177</v>
      </c>
      <c r="D148" s="2466"/>
      <c r="E148" s="2208"/>
      <c r="F148" s="2387"/>
      <c r="G148" s="404"/>
      <c r="H148" s="1504"/>
      <c r="I148" s="655"/>
      <c r="J148" s="575"/>
      <c r="K148" s="1504"/>
      <c r="L148" s="218"/>
      <c r="M148" s="345"/>
      <c r="N148" s="338"/>
      <c r="O148" s="1628"/>
      <c r="P148" s="1628"/>
      <c r="AH148" s="1635">
        <v>0</v>
      </c>
    </row>
    <row s="1639" customFormat="1" customHeight="1" ht="18.75" hidden="1">
      <c r="A149" s="1784" t="s">
        <v>254</v>
      </c>
      <c r="B149" s="1784" t="s">
        <v>255</v>
      </c>
      <c r="C149" s="373"/>
      <c r="D149" s="2466"/>
      <c r="E149" s="2208"/>
      <c r="F149" s="2387" t="str">
        <f>INDEX(PT_DIFFERENTIATION_VTAR,MATCH(A149,PT_DIFFERENTIATION_VTAR_ID,0))</f>
        <v>Тариф на техническую воду</v>
      </c>
      <c r="G149" s="2431" t="str">
        <f>INDEX(PT_DIFFERENTIATION_NTAR,MATCH(B149,PT_DIFFERENTIATION_NTAR_ID,0))</f>
        <v/>
      </c>
      <c r="H149" s="1866"/>
      <c r="I149" s="1743"/>
      <c r="J149" s="1777"/>
      <c r="K149" s="1782"/>
      <c r="L149" s="1866" t="s">
        <v>330</v>
      </c>
      <c r="M149" s="345"/>
      <c r="N149" s="338"/>
      <c r="O149" s="1628"/>
      <c r="P149" s="1628"/>
      <c r="AH149" s="1635">
        <v>0</v>
      </c>
    </row>
    <row s="1639" customFormat="1" customHeight="1" ht="18.75" hidden="1">
      <c r="A150" s="1784"/>
      <c r="B150" s="1784"/>
      <c r="C150" s="373" t="s">
        <v>1168</v>
      </c>
      <c r="D150" s="2466"/>
      <c r="E150" s="2208"/>
      <c r="F150" s="2387"/>
      <c r="G150" s="2431"/>
      <c r="H150" s="1504"/>
      <c r="I150" s="655" t="s">
        <v>1167</v>
      </c>
      <c r="J150" s="575"/>
      <c r="K150" s="1504"/>
      <c r="L150" s="218"/>
      <c r="M150" s="345"/>
      <c r="N150" s="338"/>
      <c r="O150" s="1628"/>
      <c r="P150" s="1628"/>
      <c r="AH150" s="1635">
        <v>0</v>
      </c>
    </row>
    <row s="1639" customFormat="1" customHeight="1" ht="0.75" hidden="1">
      <c r="A151" s="1784"/>
      <c r="B151" s="1784"/>
      <c r="C151" s="373" t="s">
        <v>1177</v>
      </c>
      <c r="D151" s="2466"/>
      <c r="E151" s="2208"/>
      <c r="F151" s="2387"/>
      <c r="G151" s="404"/>
      <c r="H151" s="1504"/>
      <c r="I151" s="655"/>
      <c r="J151" s="575"/>
      <c r="K151" s="1504"/>
      <c r="L151" s="218"/>
      <c r="M151" s="345"/>
      <c r="N151" s="338"/>
      <c r="O151" s="1628"/>
      <c r="P151" s="1628"/>
      <c r="AH151" s="1635">
        <v>0</v>
      </c>
    </row>
    <row s="1639" customFormat="1" customHeight="1" ht="18.75" hidden="1">
      <c r="A152" s="1784" t="s">
        <v>259</v>
      </c>
      <c r="B152" s="1784" t="s">
        <v>260</v>
      </c>
      <c r="C152" s="373"/>
      <c r="D152" s="2466"/>
      <c r="E152" s="2208"/>
      <c r="F152" s="2387" t="str">
        <f>INDEX(PT_DIFFERENTIATION_VTAR,MATCH(A152,PT_DIFFERENTIATION_VTAR_ID,0))</f>
        <v>Тариф на транспортировку воды</v>
      </c>
      <c r="G152" s="2431" t="str">
        <f>INDEX(PT_DIFFERENTIATION_NTAR,MATCH(B152,PT_DIFFERENTIATION_NTAR_ID,0))</f>
        <v/>
      </c>
      <c r="H152" s="1866"/>
      <c r="I152" s="1743"/>
      <c r="J152" s="1777"/>
      <c r="K152" s="1782"/>
      <c r="L152" s="1866" t="s">
        <v>330</v>
      </c>
      <c r="M152" s="345"/>
      <c r="N152" s="338"/>
      <c r="O152" s="1628"/>
      <c r="P152" s="1628"/>
      <c r="AH152" s="1635">
        <v>0</v>
      </c>
    </row>
    <row s="1639" customFormat="1" customHeight="1" ht="18.75" hidden="1">
      <c r="A153" s="1784"/>
      <c r="B153" s="1784"/>
      <c r="C153" s="373" t="s">
        <v>1168</v>
      </c>
      <c r="D153" s="2466"/>
      <c r="E153" s="2208"/>
      <c r="F153" s="2387"/>
      <c r="G153" s="2431"/>
      <c r="H153" s="1504"/>
      <c r="I153" s="655" t="s">
        <v>1167</v>
      </c>
      <c r="J153" s="575"/>
      <c r="K153" s="1504"/>
      <c r="L153" s="218"/>
      <c r="M153" s="345"/>
      <c r="N153" s="338"/>
      <c r="O153" s="1628"/>
      <c r="P153" s="1628"/>
      <c r="AH153" s="1635">
        <v>0</v>
      </c>
    </row>
    <row s="1639" customFormat="1" customHeight="1" ht="0.75" hidden="1">
      <c r="A154" s="1784"/>
      <c r="B154" s="1784"/>
      <c r="C154" s="373" t="s">
        <v>1177</v>
      </c>
      <c r="D154" s="2466"/>
      <c r="E154" s="2208"/>
      <c r="F154" s="2387"/>
      <c r="G154" s="404"/>
      <c r="H154" s="1504"/>
      <c r="I154" s="655"/>
      <c r="J154" s="575"/>
      <c r="K154" s="1504"/>
      <c r="L154" s="218"/>
      <c r="M154" s="345"/>
      <c r="N154" s="338"/>
      <c r="O154" s="1628"/>
      <c r="P154" s="1628"/>
      <c r="AH154" s="1635">
        <v>0</v>
      </c>
    </row>
    <row s="1639" customFormat="1" customHeight="1" ht="18.75" hidden="1">
      <c r="A155" s="1784" t="s">
        <v>264</v>
      </c>
      <c r="B155" s="1784" t="s">
        <v>265</v>
      </c>
      <c r="C155" s="373"/>
      <c r="D155" s="2466"/>
      <c r="E155" s="2208"/>
      <c r="F155" s="2387" t="str">
        <f>INDEX(PT_DIFFERENTIATION_VTAR,MATCH(A155,PT_DIFFERENTIATION_VTAR_ID,0))</f>
        <v>Тариф на подвоз воды</v>
      </c>
      <c r="G155" s="2431" t="str">
        <f>INDEX(PT_DIFFERENTIATION_NTAR,MATCH(B155,PT_DIFFERENTIATION_NTAR_ID,0))</f>
        <v/>
      </c>
      <c r="H155" s="1866"/>
      <c r="I155" s="1743"/>
      <c r="J155" s="1777"/>
      <c r="K155" s="1782"/>
      <c r="L155" s="1866" t="s">
        <v>330</v>
      </c>
      <c r="M155" s="345"/>
      <c r="N155" s="338"/>
      <c r="O155" s="1628"/>
      <c r="P155" s="1628"/>
      <c r="AH155" s="1635">
        <v>0</v>
      </c>
    </row>
    <row s="1639" customFormat="1" customHeight="1" ht="18.75" hidden="1">
      <c r="A156" s="1784"/>
      <c r="B156" s="1784"/>
      <c r="C156" s="373" t="s">
        <v>1168</v>
      </c>
      <c r="D156" s="2466"/>
      <c r="E156" s="2208"/>
      <c r="F156" s="2387"/>
      <c r="G156" s="2431"/>
      <c r="H156" s="1504"/>
      <c r="I156" s="655" t="s">
        <v>1167</v>
      </c>
      <c r="J156" s="575"/>
      <c r="K156" s="1504"/>
      <c r="L156" s="218"/>
      <c r="M156" s="345"/>
      <c r="N156" s="338"/>
      <c r="O156" s="1628"/>
      <c r="P156" s="1628"/>
      <c r="AH156" s="1635">
        <v>0</v>
      </c>
    </row>
    <row s="1639" customFormat="1" customHeight="1" ht="0.75" hidden="1">
      <c r="A157" s="1784"/>
      <c r="B157" s="1784"/>
      <c r="C157" s="373" t="s">
        <v>1177</v>
      </c>
      <c r="D157" s="2466"/>
      <c r="E157" s="2208"/>
      <c r="F157" s="2387"/>
      <c r="G157" s="404"/>
      <c r="H157" s="1504"/>
      <c r="I157" s="655"/>
      <c r="J157" s="575"/>
      <c r="K157" s="1504"/>
      <c r="L157" s="218"/>
      <c r="M157" s="345"/>
      <c r="N157" s="338"/>
      <c r="O157" s="1628"/>
      <c r="P157" s="1628"/>
      <c r="AH157" s="1635">
        <v>0</v>
      </c>
    </row>
    <row s="1639" customFormat="1" customHeight="1" ht="18.75" hidden="1">
      <c r="A158" s="1784" t="s">
        <v>269</v>
      </c>
      <c r="B158" s="1784" t="s">
        <v>270</v>
      </c>
      <c r="C158" s="373"/>
      <c r="D158" s="2466"/>
      <c r="E158" s="2208"/>
      <c r="F158" s="2387" t="str">
        <f>INDEX(PT_DIFFERENTIATION_VTAR,MATCH(A158,PT_DIFFERENTIATION_VTAR_ID,0))</f>
        <v>Тариф на подключение (технологическое присоединение) к централизованной системе холодного водоснабжения</v>
      </c>
      <c r="G158" s="2431" t="str">
        <f>INDEX(PT_DIFFERENTIATION_NTAR,MATCH(B158,PT_DIFFERENTIATION_NTAR_ID,0))</f>
        <v/>
      </c>
      <c r="H158" s="1866"/>
      <c r="I158" s="1743"/>
      <c r="J158" s="1777"/>
      <c r="K158" s="1782"/>
      <c r="L158" s="1866" t="s">
        <v>330</v>
      </c>
      <c r="M158" s="345"/>
      <c r="N158" s="338"/>
      <c r="O158" s="1628"/>
      <c r="P158" s="1628"/>
      <c r="AH158" s="1635">
        <v>0</v>
      </c>
    </row>
    <row s="1639" customFormat="1" customHeight="1" ht="18.75" hidden="1">
      <c r="A159" s="1784"/>
      <c r="B159" s="1784"/>
      <c r="C159" s="373" t="s">
        <v>1168</v>
      </c>
      <c r="D159" s="2466"/>
      <c r="E159" s="2208"/>
      <c r="F159" s="2387"/>
      <c r="G159" s="2431"/>
      <c r="H159" s="1504"/>
      <c r="I159" s="655" t="s">
        <v>1167</v>
      </c>
      <c r="J159" s="575"/>
      <c r="K159" s="1504"/>
      <c r="L159" s="218"/>
      <c r="M159" s="345"/>
      <c r="N159" s="338"/>
      <c r="O159" s="1628"/>
      <c r="P159" s="1628"/>
      <c r="AH159" s="1635">
        <v>0</v>
      </c>
    </row>
    <row s="1639" customFormat="1" customHeight="1" ht="0.75" hidden="1">
      <c r="A160" s="1784"/>
      <c r="B160" s="1784"/>
      <c r="C160" s="373" t="s">
        <v>1177</v>
      </c>
      <c r="D160" s="2466"/>
      <c r="E160" s="2208"/>
      <c r="F160" s="2387"/>
      <c r="G160" s="404"/>
      <c r="H160" s="1504"/>
      <c r="I160" s="655"/>
      <c r="J160" s="575"/>
      <c r="K160" s="1504"/>
      <c r="L160" s="218"/>
      <c r="M160" s="345"/>
      <c r="N160" s="338"/>
      <c r="O160" s="1628"/>
      <c r="P160" s="1628"/>
      <c r="AH160" s="1635">
        <v>0</v>
      </c>
    </row>
    <row s="1639" customFormat="1" customHeight="1" ht="18.75" hidden="1">
      <c r="A161" s="1784" t="s">
        <v>274</v>
      </c>
      <c r="B161" s="1784" t="s">
        <v>275</v>
      </c>
      <c r="C161" s="373"/>
      <c r="D161" s="2466"/>
      <c r="E161" s="2208"/>
      <c r="F161" s="2387" t="str">
        <f>INDEX(PT_DIFFERENTIATION_VTAR,MATCH(A161,PT_DIFFERENTIATION_VTAR_ID,0))</f>
        <v>Тариф на горячую воду (горячее водоснабжение)</v>
      </c>
      <c r="G161" s="2431" t="str">
        <f>INDEX(PT_DIFFERENTIATION_NTAR,MATCH(B161,PT_DIFFERENTIATION_NTAR_ID,0))</f>
        <v/>
      </c>
      <c r="H161" s="1866"/>
      <c r="I161" s="1743"/>
      <c r="J161" s="1777"/>
      <c r="K161" s="1782"/>
      <c r="L161" s="1866" t="s">
        <v>330</v>
      </c>
      <c r="M161" s="345"/>
      <c r="N161" s="338"/>
      <c r="O161" s="1628"/>
      <c r="P161" s="1628"/>
      <c r="AH161" s="1635">
        <v>0</v>
      </c>
    </row>
    <row s="1639" customFormat="1" customHeight="1" ht="18.75" hidden="1">
      <c r="A162" s="1784"/>
      <c r="B162" s="1784"/>
      <c r="C162" s="373" t="s">
        <v>1168</v>
      </c>
      <c r="D162" s="2466"/>
      <c r="E162" s="2208"/>
      <c r="F162" s="2387"/>
      <c r="G162" s="2431"/>
      <c r="H162" s="1504"/>
      <c r="I162" s="655" t="s">
        <v>1167</v>
      </c>
      <c r="J162" s="575"/>
      <c r="K162" s="1504"/>
      <c r="L162" s="218"/>
      <c r="M162" s="345"/>
      <c r="N162" s="338"/>
      <c r="O162" s="1628"/>
      <c r="P162" s="1628"/>
      <c r="AH162" s="1635">
        <v>0</v>
      </c>
    </row>
    <row s="1639" customFormat="1" customHeight="1" ht="0.75" hidden="1">
      <c r="A163" s="1784"/>
      <c r="B163" s="1784"/>
      <c r="C163" s="373" t="s">
        <v>1177</v>
      </c>
      <c r="D163" s="2466"/>
      <c r="E163" s="2208"/>
      <c r="F163" s="2387"/>
      <c r="G163" s="404"/>
      <c r="H163" s="1504"/>
      <c r="I163" s="655"/>
      <c r="J163" s="575"/>
      <c r="K163" s="1504"/>
      <c r="L163" s="218"/>
      <c r="M163" s="345"/>
      <c r="N163" s="338"/>
      <c r="O163" s="1628"/>
      <c r="P163" s="1628"/>
      <c r="AH163" s="1635">
        <v>0</v>
      </c>
    </row>
    <row s="1639" customFormat="1" customHeight="1" ht="18.75" hidden="1">
      <c r="A164" s="1784" t="s">
        <v>279</v>
      </c>
      <c r="B164" s="1784" t="s">
        <v>280</v>
      </c>
      <c r="C164" s="373"/>
      <c r="D164" s="2466"/>
      <c r="E164" s="2208"/>
      <c r="F164" s="2387" t="str">
        <f>INDEX(PT_DIFFERENTIATION_VTAR,MATCH(A164,PT_DIFFERENTIATION_VTAR_ID,0))</f>
        <v>Тариф на транспортировку горячей воды</v>
      </c>
      <c r="G164" s="2431" t="str">
        <f>INDEX(PT_DIFFERENTIATION_NTAR,MATCH(B164,PT_DIFFERENTIATION_NTAR_ID,0))</f>
        <v/>
      </c>
      <c r="H164" s="1866"/>
      <c r="I164" s="1743"/>
      <c r="J164" s="1777"/>
      <c r="K164" s="1782"/>
      <c r="L164" s="1866" t="s">
        <v>330</v>
      </c>
      <c r="M164" s="345"/>
      <c r="N164" s="338"/>
      <c r="O164" s="1628"/>
      <c r="P164" s="1628"/>
      <c r="AH164" s="1635">
        <v>0</v>
      </c>
    </row>
    <row s="1639" customFormat="1" customHeight="1" ht="18.75" hidden="1">
      <c r="A165" s="1784"/>
      <c r="B165" s="1784"/>
      <c r="C165" s="373" t="s">
        <v>1168</v>
      </c>
      <c r="D165" s="2466"/>
      <c r="E165" s="2208"/>
      <c r="F165" s="2387"/>
      <c r="G165" s="2431"/>
      <c r="H165" s="1504"/>
      <c r="I165" s="655" t="s">
        <v>1167</v>
      </c>
      <c r="J165" s="575"/>
      <c r="K165" s="1504"/>
      <c r="L165" s="218"/>
      <c r="M165" s="345"/>
      <c r="N165" s="338"/>
      <c r="O165" s="1628"/>
      <c r="P165" s="1628"/>
      <c r="AH165" s="1635">
        <v>0</v>
      </c>
    </row>
    <row s="1639" customFormat="1" customHeight="1" ht="0.75" hidden="1">
      <c r="A166" s="1784"/>
      <c r="B166" s="1784"/>
      <c r="C166" s="373" t="s">
        <v>1177</v>
      </c>
      <c r="D166" s="2466"/>
      <c r="E166" s="2208"/>
      <c r="F166" s="2387"/>
      <c r="G166" s="404"/>
      <c r="H166" s="1504"/>
      <c r="I166" s="655"/>
      <c r="J166" s="575"/>
      <c r="K166" s="1504"/>
      <c r="L166" s="218"/>
      <c r="M166" s="345"/>
      <c r="N166" s="338"/>
      <c r="O166" s="1628"/>
      <c r="P166" s="1628"/>
      <c r="AH166" s="1635">
        <v>0</v>
      </c>
    </row>
    <row s="1639" customFormat="1" customHeight="1" ht="18.75" hidden="1">
      <c r="A167" s="1784" t="s">
        <v>284</v>
      </c>
      <c r="B167" s="1784" t="s">
        <v>285</v>
      </c>
      <c r="C167" s="373"/>
      <c r="D167" s="2466"/>
      <c r="E167" s="2208"/>
      <c r="F167" s="2387" t="str">
        <f>INDEX(PT_DIFFERENTIATION_VTAR,MATCH(A167,PT_DIFFERENTIATION_VTAR_ID,0))</f>
        <v>Тариф на подключение (технологическое присоединение) к централизованной системе горячего водоснабжения</v>
      </c>
      <c r="G167" s="2431" t="str">
        <f>INDEX(PT_DIFFERENTIATION_NTAR,MATCH(B167,PT_DIFFERENTIATION_NTAR_ID,0))</f>
        <v/>
      </c>
      <c r="H167" s="1866"/>
      <c r="I167" s="1743"/>
      <c r="J167" s="1777"/>
      <c r="K167" s="1782"/>
      <c r="L167" s="1866" t="s">
        <v>330</v>
      </c>
      <c r="M167" s="345"/>
      <c r="N167" s="338"/>
      <c r="O167" s="1628"/>
      <c r="P167" s="1628"/>
      <c r="AH167" s="1635">
        <v>0</v>
      </c>
    </row>
    <row s="1639" customFormat="1" customHeight="1" ht="18.75" hidden="1">
      <c r="A168" s="1784"/>
      <c r="B168" s="1784"/>
      <c r="C168" s="373" t="s">
        <v>1168</v>
      </c>
      <c r="D168" s="2466"/>
      <c r="E168" s="2208"/>
      <c r="F168" s="2387"/>
      <c r="G168" s="2431"/>
      <c r="H168" s="1504"/>
      <c r="I168" s="655" t="s">
        <v>1167</v>
      </c>
      <c r="J168" s="575"/>
      <c r="K168" s="1504"/>
      <c r="L168" s="218"/>
      <c r="M168" s="345"/>
      <c r="N168" s="338"/>
      <c r="O168" s="1628"/>
      <c r="P168" s="1628"/>
      <c r="AH168" s="1635">
        <v>0</v>
      </c>
    </row>
    <row s="1639" customFormat="1" customHeight="1" ht="0.75" hidden="1">
      <c r="A169" s="1784"/>
      <c r="B169" s="1784"/>
      <c r="C169" s="373" t="s">
        <v>1177</v>
      </c>
      <c r="D169" s="2466"/>
      <c r="E169" s="2208"/>
      <c r="F169" s="2387"/>
      <c r="G169" s="404"/>
      <c r="H169" s="1504"/>
      <c r="I169" s="655"/>
      <c r="J169" s="575"/>
      <c r="K169" s="1504"/>
      <c r="L169" s="218"/>
      <c r="M169" s="345"/>
      <c r="N169" s="338"/>
      <c r="O169" s="1628"/>
      <c r="P169" s="1628"/>
      <c r="AH169" s="1635">
        <v>0</v>
      </c>
    </row>
    <row s="1639" customFormat="1" customHeight="1" ht="18.75" hidden="1">
      <c r="A170" s="1784" t="s">
        <v>289</v>
      </c>
      <c r="B170" s="1784" t="s">
        <v>290</v>
      </c>
      <c r="C170" s="373"/>
      <c r="D170" s="2466"/>
      <c r="E170" s="2208"/>
      <c r="F170" s="2387" t="str">
        <f>INDEX(PT_DIFFERENTIATION_VTAR,MATCH(A170,PT_DIFFERENTIATION_VTAR_ID,0))</f>
        <v>Тариф на водоотведение</v>
      </c>
      <c r="G170" s="2431" t="str">
        <f>INDEX(PT_DIFFERENTIATION_NTAR,MATCH(B170,PT_DIFFERENTIATION_NTAR_ID,0))</f>
        <v/>
      </c>
      <c r="H170" s="1866"/>
      <c r="I170" s="1743"/>
      <c r="J170" s="1777"/>
      <c r="K170" s="1782"/>
      <c r="L170" s="1866" t="s">
        <v>330</v>
      </c>
      <c r="M170" s="345"/>
      <c r="N170" s="338"/>
      <c r="O170" s="1628"/>
      <c r="P170" s="1628"/>
      <c r="AH170" s="1635">
        <v>0</v>
      </c>
    </row>
    <row s="1639" customFormat="1" customHeight="1" ht="18.75" hidden="1">
      <c r="A171" s="1784"/>
      <c r="B171" s="1784"/>
      <c r="C171" s="373" t="s">
        <v>1168</v>
      </c>
      <c r="D171" s="2466"/>
      <c r="E171" s="2208"/>
      <c r="F171" s="2387"/>
      <c r="G171" s="2431"/>
      <c r="H171" s="1504"/>
      <c r="I171" s="655" t="s">
        <v>1167</v>
      </c>
      <c r="J171" s="575"/>
      <c r="K171" s="1504"/>
      <c r="L171" s="218"/>
      <c r="M171" s="345"/>
      <c r="N171" s="338"/>
      <c r="O171" s="1628"/>
      <c r="P171" s="1628"/>
      <c r="AH171" s="1635">
        <v>0</v>
      </c>
    </row>
    <row s="1639" customFormat="1" customHeight="1" ht="0.75" hidden="1">
      <c r="A172" s="1784"/>
      <c r="B172" s="1784"/>
      <c r="C172" s="373" t="s">
        <v>1177</v>
      </c>
      <c r="D172" s="2466"/>
      <c r="E172" s="2208"/>
      <c r="F172" s="2387"/>
      <c r="G172" s="404"/>
      <c r="H172" s="1504"/>
      <c r="I172" s="655"/>
      <c r="J172" s="575"/>
      <c r="K172" s="1504"/>
      <c r="L172" s="218"/>
      <c r="M172" s="345"/>
      <c r="N172" s="338"/>
      <c r="O172" s="1628"/>
      <c r="P172" s="1628"/>
      <c r="AH172" s="1635">
        <v>0</v>
      </c>
    </row>
    <row s="1639" customFormat="1" customHeight="1" ht="18.75" hidden="1">
      <c r="A173" s="1784" t="s">
        <v>294</v>
      </c>
      <c r="B173" s="1784" t="s">
        <v>295</v>
      </c>
      <c r="C173" s="373"/>
      <c r="D173" s="2466"/>
      <c r="E173" s="2208"/>
      <c r="F173" s="2387" t="str">
        <f>INDEX(PT_DIFFERENTIATION_VTAR,MATCH(A173,PT_DIFFERENTIATION_VTAR_ID,0))</f>
        <v>Тариф на транспортировку сточных вод</v>
      </c>
      <c r="G173" s="2431" t="str">
        <f>INDEX(PT_DIFFERENTIATION_NTAR,MATCH(B173,PT_DIFFERENTIATION_NTAR_ID,0))</f>
        <v/>
      </c>
      <c r="H173" s="1866"/>
      <c r="I173" s="1743"/>
      <c r="J173" s="1777"/>
      <c r="K173" s="1782"/>
      <c r="L173" s="1866" t="s">
        <v>330</v>
      </c>
      <c r="M173" s="345"/>
      <c r="N173" s="338"/>
      <c r="O173" s="1628"/>
      <c r="P173" s="1628"/>
      <c r="AH173" s="1635">
        <v>0</v>
      </c>
    </row>
    <row s="1639" customFormat="1" customHeight="1" ht="18.75" hidden="1">
      <c r="A174" s="1784"/>
      <c r="B174" s="1784"/>
      <c r="C174" s="373" t="s">
        <v>1168</v>
      </c>
      <c r="D174" s="2466"/>
      <c r="E174" s="2208"/>
      <c r="F174" s="2387"/>
      <c r="G174" s="2431"/>
      <c r="H174" s="1504"/>
      <c r="I174" s="655" t="s">
        <v>1167</v>
      </c>
      <c r="J174" s="575"/>
      <c r="K174" s="1504"/>
      <c r="L174" s="218"/>
      <c r="M174" s="345"/>
      <c r="N174" s="338"/>
      <c r="O174" s="1628"/>
      <c r="P174" s="1628"/>
      <c r="AH174" s="1635">
        <v>0</v>
      </c>
    </row>
    <row s="1639" customFormat="1" customHeight="1" ht="0.75" hidden="1">
      <c r="A175" s="1784"/>
      <c r="B175" s="1784"/>
      <c r="C175" s="373" t="s">
        <v>1177</v>
      </c>
      <c r="D175" s="2466"/>
      <c r="E175" s="2208"/>
      <c r="F175" s="2387"/>
      <c r="G175" s="404"/>
      <c r="H175" s="1504"/>
      <c r="I175" s="655"/>
      <c r="J175" s="575"/>
      <c r="K175" s="1504"/>
      <c r="L175" s="218"/>
      <c r="M175" s="345"/>
      <c r="N175" s="338"/>
      <c r="O175" s="1628"/>
      <c r="P175" s="1628"/>
      <c r="AH175" s="1635">
        <v>0</v>
      </c>
    </row>
    <row s="1639" customFormat="1" customHeight="1" ht="18.75" hidden="1">
      <c r="A176" s="1784" t="s">
        <v>299</v>
      </c>
      <c r="B176" s="1784" t="s">
        <v>300</v>
      </c>
      <c r="C176" s="373"/>
      <c r="D176" s="2466"/>
      <c r="E176" s="2208"/>
      <c r="F176" s="2387" t="str">
        <f>INDEX(PT_DIFFERENTIATION_VTAR,MATCH(A176,PT_DIFFERENTIATION_VTAR_ID,0))</f>
        <v>Тариф на подключение (технологическое присоединение) к централизованной системе водоотведения</v>
      </c>
      <c r="G176" s="2431" t="str">
        <f>INDEX(PT_DIFFERENTIATION_NTAR,MATCH(B176,PT_DIFFERENTIATION_NTAR_ID,0))</f>
        <v/>
      </c>
      <c r="H176" s="1866"/>
      <c r="I176" s="1743"/>
      <c r="J176" s="1777"/>
      <c r="K176" s="1782"/>
      <c r="L176" s="1866" t="s">
        <v>330</v>
      </c>
      <c r="M176" s="345"/>
      <c r="N176" s="338"/>
      <c r="O176" s="1628"/>
      <c r="P176" s="1628"/>
      <c r="AH176" s="1635">
        <v>0</v>
      </c>
    </row>
    <row s="1639" customFormat="1" customHeight="1" ht="18.75" hidden="1">
      <c r="A177" s="1784"/>
      <c r="B177" s="1784"/>
      <c r="C177" s="373" t="s">
        <v>1168</v>
      </c>
      <c r="D177" s="2466"/>
      <c r="E177" s="2208"/>
      <c r="F177" s="2387"/>
      <c r="G177" s="2431"/>
      <c r="H177" s="1504"/>
      <c r="I177" s="655" t="s">
        <v>1167</v>
      </c>
      <c r="J177" s="575"/>
      <c r="K177" s="1504"/>
      <c r="L177" s="218"/>
      <c r="M177" s="345"/>
      <c r="N177" s="338"/>
      <c r="O177" s="1628"/>
      <c r="P177" s="1628"/>
      <c r="AH177" s="1635">
        <v>0</v>
      </c>
    </row>
    <row s="1639" customFormat="1" customHeight="1" ht="0.75">
      <c r="A178" s="1784"/>
      <c r="B178" s="1784"/>
      <c r="C178" s="373" t="s">
        <v>1177</v>
      </c>
      <c r="D178" s="2466"/>
      <c r="E178" s="2208"/>
      <c r="F178" s="2387"/>
      <c r="G178" s="404"/>
      <c r="H178" s="1504"/>
      <c r="I178" s="655"/>
      <c r="J178" s="575"/>
      <c r="K178" s="1504"/>
      <c r="L178" s="218"/>
      <c r="M178" s="345"/>
      <c r="N178" s="338"/>
      <c r="O178" s="1628"/>
      <c r="P178" s="1628"/>
      <c r="AH178" s="1635">
        <v>1</v>
      </c>
    </row>
    <row customHeight="1" ht="20.25">
      <c r="A179" s="1784"/>
      <c r="B179" s="1784"/>
      <c r="D179" s="380"/>
      <c r="E179" s="151" t="s">
        <v>91</v>
      </c>
      <c r="F179"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79" s="2464"/>
      <c r="H179" s="2464"/>
      <c r="I179" s="2464"/>
      <c r="J179" s="2464"/>
      <c r="K179" s="2464"/>
      <c r="L179" s="2464"/>
      <c r="M179" s="301"/>
      <c r="N179" s="338"/>
      <c r="AH179" s="378">
        <v>19</v>
      </c>
    </row>
    <row s="1639" customFormat="1" customHeight="1" ht="60.75" hidden="1">
      <c r="A180" s="1784" t="s">
        <v>164</v>
      </c>
      <c r="B180" s="1784" t="s">
        <v>165</v>
      </c>
      <c r="C180" s="373"/>
      <c r="D180" s="2466"/>
      <c r="E180" s="2208"/>
      <c r="F180" s="2387" t="str">
        <f>INDEX(PT_DIFFERENTIATION_VTAR,MATCH(A180,PT_DIFFERENTIATION_VTAR_ID,0))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80" s="2431" t="str">
        <f>INDEX(PT_DIFFERENTIATION_NTAR,MATCH(B180,PT_DIFFERENTIATION_NTAR_ID,0))</f>
        <v/>
      </c>
      <c r="H180" s="1866"/>
      <c r="I180" s="1743"/>
      <c r="J180" s="1777"/>
      <c r="K180" s="1782"/>
      <c r="L180" s="1866" t="s">
        <v>330</v>
      </c>
      <c r="M18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80" s="338"/>
      <c r="O180" s="1628"/>
      <c r="P180" s="1628"/>
      <c r="AH180" s="1635">
        <v>0</v>
      </c>
    </row>
    <row s="1639" customFormat="1" customHeight="1" ht="18.75" hidden="1">
      <c r="A181" s="1784"/>
      <c r="B181" s="1784"/>
      <c r="C181" s="373" t="s">
        <v>1168</v>
      </c>
      <c r="D181" s="2466"/>
      <c r="E181" s="2208"/>
      <c r="F181" s="2387"/>
      <c r="G181" s="2431"/>
      <c r="H181" s="1504"/>
      <c r="I181" s="655" t="s">
        <v>1167</v>
      </c>
      <c r="J181" s="575"/>
      <c r="K181" s="1504"/>
      <c r="L181" s="218"/>
      <c r="M181" s="2174"/>
      <c r="N181" s="338"/>
      <c r="O181" s="1628"/>
      <c r="P181" s="1628"/>
      <c r="AH181" s="1635">
        <v>0</v>
      </c>
    </row>
    <row s="1639" customFormat="1" customHeight="1" ht="0.75" hidden="1">
      <c r="A182" s="1784"/>
      <c r="B182" s="1784"/>
      <c r="C182" s="373" t="s">
        <v>1177</v>
      </c>
      <c r="D182" s="2466"/>
      <c r="E182" s="2208"/>
      <c r="F182" s="2387"/>
      <c r="G182" s="404"/>
      <c r="H182" s="1504"/>
      <c r="I182" s="655"/>
      <c r="J182" s="575"/>
      <c r="K182" s="1504"/>
      <c r="L182" s="218"/>
      <c r="M182" s="2174"/>
      <c r="N182" s="338"/>
      <c r="O182" s="1628"/>
      <c r="P182" s="1628"/>
      <c r="AH182" s="1635">
        <v>0</v>
      </c>
    </row>
    <row s="1639" customFormat="1" customHeight="1" ht="45">
      <c r="A183" s="1784" t="s">
        <v>172</v>
      </c>
      <c r="B183" s="1784" t="s">
        <v>173</v>
      </c>
      <c r="C183" s="373"/>
      <c r="D183" s="2466"/>
      <c r="E183" s="2208"/>
      <c r="F183" s="2387" t="str">
        <f>INDEX(PT_DIFFERENTIATION_VTAR,MATCH(A183,PT_DIFFERENTIATION_VTAR_ID,0))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83" s="2431" t="str">
        <f>INDEX(PT_DIFFERENTIATION_NTAR,MATCH(B183,PT_DIFFERENTIATION_NTAR_ID,0))</f>
        <v>Тариф на тепловую энергию от котельных по ул. Авиаторов, д.14, ул. Ноябрьская, д.6/6, ул. Октябрьская, д.12, ул. Центральная, д.60/5</v>
      </c>
      <c r="H183" s="1866"/>
      <c r="I183" s="1743">
        <v>46023</v>
      </c>
      <c r="J183" s="1777">
        <v>46387</v>
      </c>
      <c r="K183" s="1782">
        <v>108.67</v>
      </c>
      <c r="L183" s="1866" t="s">
        <v>330</v>
      </c>
      <c r="M183" s="2175"/>
      <c r="N183" s="338"/>
      <c r="O183" s="1628"/>
      <c r="P183" s="1628"/>
      <c r="AH183" s="1635">
        <v>0</v>
      </c>
    </row>
    <row s="1639" customFormat="1" customHeight="1" ht="56.25">
      <c r="A184" s="1827"/>
      <c r="B184" s="1827"/>
      <c r="C184" s="1691"/>
      <c r="D184" s="348"/>
      <c r="E184" s="1035"/>
      <c r="F184" s="1035"/>
      <c r="G184" s="1035"/>
      <c r="H184" s="2581" t="s">
        <v>104</v>
      </c>
      <c r="I184" s="1743">
        <v>46388</v>
      </c>
      <c r="J184" s="1777">
        <v>46752</v>
      </c>
      <c r="K184" s="1782">
        <v>108.67</v>
      </c>
      <c r="L184" s="2275" t="s">
        <v>330</v>
      </c>
      <c r="M184" s="2322"/>
      <c r="N184" s="622"/>
      <c r="O184" s="1628"/>
      <c r="P184" s="1628"/>
      <c r="Q184" s="1639"/>
      <c r="R184" s="1639"/>
      <c r="S184" s="1639"/>
      <c r="T184" s="1639"/>
      <c r="U184" s="1639"/>
      <c r="V184" s="1639"/>
      <c r="W184" s="1639"/>
      <c r="X184" s="1639"/>
      <c r="Y184" s="1639"/>
      <c r="Z184" s="1639"/>
      <c r="AA184" s="1639"/>
      <c r="AB184" s="1639"/>
      <c r="AC184" s="1639"/>
      <c r="AD184" s="1639"/>
      <c r="AE184" s="1639"/>
      <c r="AF184" s="1639"/>
      <c r="AG184" s="1639"/>
      <c r="AH184" s="1639">
        <v>0</v>
      </c>
    </row>
    <row s="1639" customFormat="1" customHeight="1" ht="56.25">
      <c r="A185" s="1827"/>
      <c r="B185" s="1827"/>
      <c r="C185" s="1691"/>
      <c r="D185" s="348"/>
      <c r="E185" s="1035"/>
      <c r="F185" s="1035"/>
      <c r="G185" s="1035"/>
      <c r="H185" s="2581" t="s">
        <v>104</v>
      </c>
      <c r="I185" s="1743">
        <v>46753</v>
      </c>
      <c r="J185" s="1777">
        <v>47118</v>
      </c>
      <c r="K185" s="1782">
        <v>108.67</v>
      </c>
      <c r="L185" s="2275" t="s">
        <v>330</v>
      </c>
      <c r="M185" s="2322"/>
      <c r="N185" s="622"/>
      <c r="O185" s="1628"/>
      <c r="P185" s="1628"/>
      <c r="Q185" s="1639"/>
      <c r="R185" s="1639"/>
      <c r="S185" s="1639"/>
      <c r="T185" s="1639"/>
      <c r="U185" s="1639"/>
      <c r="V185" s="1639"/>
      <c r="W185" s="1639"/>
      <c r="X185" s="1639"/>
      <c r="Y185" s="1639"/>
      <c r="Z185" s="1639"/>
      <c r="AA185" s="1639"/>
      <c r="AB185" s="1639"/>
      <c r="AC185" s="1639"/>
      <c r="AD185" s="1639"/>
      <c r="AE185" s="1639"/>
      <c r="AF185" s="1639"/>
      <c r="AG185" s="1639"/>
      <c r="AH185" s="1639">
        <v>0</v>
      </c>
    </row>
    <row s="1639" customFormat="1" customHeight="1" ht="56.25">
      <c r="A186" s="1827"/>
      <c r="B186" s="1827"/>
      <c r="C186" s="1691"/>
      <c r="D186" s="348"/>
      <c r="E186" s="1035"/>
      <c r="F186" s="1035"/>
      <c r="G186" s="1035"/>
      <c r="H186" s="2581" t="s">
        <v>104</v>
      </c>
      <c r="I186" s="1743">
        <v>47119</v>
      </c>
      <c r="J186" s="1777">
        <v>47483</v>
      </c>
      <c r="K186" s="1782">
        <v>108.67</v>
      </c>
      <c r="L186" s="2275" t="s">
        <v>330</v>
      </c>
      <c r="M186" s="2322"/>
      <c r="N186" s="622"/>
      <c r="O186" s="1628"/>
      <c r="P186" s="1628"/>
      <c r="Q186" s="1639"/>
      <c r="R186" s="1639"/>
      <c r="S186" s="1639"/>
      <c r="T186" s="1639"/>
      <c r="U186" s="1639"/>
      <c r="V186" s="1639"/>
      <c r="W186" s="1639"/>
      <c r="X186" s="1639"/>
      <c r="Y186" s="1639"/>
      <c r="Z186" s="1639"/>
      <c r="AA186" s="1639"/>
      <c r="AB186" s="1639"/>
      <c r="AC186" s="1639"/>
      <c r="AD186" s="1639"/>
      <c r="AE186" s="1639"/>
      <c r="AF186" s="1639"/>
      <c r="AG186" s="1639"/>
      <c r="AH186" s="1639">
        <v>0</v>
      </c>
    </row>
    <row s="1639" customFormat="1" customHeight="1" ht="56.25">
      <c r="A187" s="1827"/>
      <c r="B187" s="1827"/>
      <c r="C187" s="1691"/>
      <c r="D187" s="348"/>
      <c r="E187" s="1035"/>
      <c r="F187" s="1035"/>
      <c r="G187" s="1035"/>
      <c r="H187" s="2581" t="s">
        <v>104</v>
      </c>
      <c r="I187" s="1743">
        <v>47484</v>
      </c>
      <c r="J187" s="1777">
        <v>47848</v>
      </c>
      <c r="K187" s="1782">
        <v>108.67</v>
      </c>
      <c r="L187" s="2275" t="s">
        <v>330</v>
      </c>
      <c r="M187" s="2322"/>
      <c r="N187" s="622"/>
      <c r="O187" s="1628"/>
      <c r="P187" s="1628"/>
      <c r="Q187" s="1639"/>
      <c r="R187" s="1639"/>
      <c r="S187" s="1639"/>
      <c r="T187" s="1639"/>
      <c r="U187" s="1639"/>
      <c r="V187" s="1639"/>
      <c r="W187" s="1639"/>
      <c r="X187" s="1639"/>
      <c r="Y187" s="1639"/>
      <c r="Z187" s="1639"/>
      <c r="AA187" s="1639"/>
      <c r="AB187" s="1639"/>
      <c r="AC187" s="1639"/>
      <c r="AD187" s="1639"/>
      <c r="AE187" s="1639"/>
      <c r="AF187" s="1639"/>
      <c r="AG187" s="1639"/>
      <c r="AH187" s="1639">
        <v>0</v>
      </c>
    </row>
    <row s="1639" customFormat="1" customHeight="1" ht="18.75">
      <c r="A188" s="1784"/>
      <c r="B188" s="1784"/>
      <c r="C188" s="373" t="s">
        <v>1168</v>
      </c>
      <c r="D188" s="2466"/>
      <c r="E188" s="2208"/>
      <c r="F188" s="2387"/>
      <c r="G188" s="2431"/>
      <c r="H188" s="1504"/>
      <c r="I188" s="655" t="s">
        <v>1167</v>
      </c>
      <c r="J188" s="575"/>
      <c r="K188" s="1504"/>
      <c r="L188" s="218"/>
      <c r="M188" s="1865"/>
      <c r="N188" s="338"/>
      <c r="O188" s="1628"/>
      <c r="P188" s="1628"/>
      <c r="AH188" s="1635">
        <v>0</v>
      </c>
    </row>
    <row s="1639" customFormat="1" customHeight="1" ht="18.75">
      <c r="A189" s="1827" t="s">
        <v>172</v>
      </c>
      <c r="B189" s="1827" t="s">
        <v>181</v>
      </c>
      <c r="C189" s="1691"/>
      <c r="D189" s="348"/>
      <c r="E189" s="1035"/>
      <c r="F189" s="1035"/>
      <c r="G189" s="2431" t="str">
        <f>INDEX(PT_DIFFERENTIATION_NTAR,MATCH(B189,PT_DIFFERENTIATION_NTAR_ID,0))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H189" s="2275"/>
      <c r="I189" s="1743">
        <v>46023</v>
      </c>
      <c r="J189" s="1777">
        <v>46387</v>
      </c>
      <c r="K189" s="1782">
        <v>28.74</v>
      </c>
      <c r="L189" s="2275" t="s">
        <v>330</v>
      </c>
      <c r="M189" s="2322"/>
      <c r="N189" s="622"/>
      <c r="O189" s="1628"/>
      <c r="P189" s="1628"/>
      <c r="Q189" s="1639"/>
      <c r="R189" s="1639"/>
      <c r="S189" s="1639"/>
      <c r="T189" s="1639"/>
      <c r="U189" s="1639"/>
      <c r="V189" s="1639"/>
      <c r="W189" s="1639"/>
      <c r="X189" s="1639"/>
      <c r="Y189" s="1639"/>
      <c r="Z189" s="1639"/>
      <c r="AA189" s="1639"/>
      <c r="AB189" s="1639"/>
      <c r="AC189" s="1639"/>
      <c r="AD189" s="1639"/>
      <c r="AE189" s="1639"/>
      <c r="AF189" s="1639"/>
      <c r="AG189" s="1639"/>
      <c r="AH189" s="1639">
        <v>0</v>
      </c>
    </row>
    <row s="1639" customFormat="1" customHeight="1" ht="56.25">
      <c r="A190" s="1827"/>
      <c r="B190" s="1827"/>
      <c r="C190" s="1691"/>
      <c r="D190" s="348"/>
      <c r="E190" s="1035"/>
      <c r="F190" s="1035"/>
      <c r="G190" s="1035"/>
      <c r="H190" s="2581" t="s">
        <v>104</v>
      </c>
      <c r="I190" s="1743">
        <v>46388</v>
      </c>
      <c r="J190" s="1777">
        <v>46752</v>
      </c>
      <c r="K190" s="1782">
        <v>28.74</v>
      </c>
      <c r="L190" s="2275" t="s">
        <v>330</v>
      </c>
      <c r="M190" s="2322"/>
      <c r="N190" s="622"/>
      <c r="O190" s="1628"/>
      <c r="P190" s="1628"/>
      <c r="Q190" s="1639"/>
      <c r="R190" s="1639"/>
      <c r="S190" s="1639"/>
      <c r="T190" s="1639"/>
      <c r="U190" s="1639"/>
      <c r="V190" s="1639"/>
      <c r="W190" s="1639"/>
      <c r="X190" s="1639"/>
      <c r="Y190" s="1639"/>
      <c r="Z190" s="1639"/>
      <c r="AA190" s="1639"/>
      <c r="AB190" s="1639"/>
      <c r="AC190" s="1639"/>
      <c r="AD190" s="1639"/>
      <c r="AE190" s="1639"/>
      <c r="AF190" s="1639"/>
      <c r="AG190" s="1639"/>
      <c r="AH190" s="1639">
        <v>0</v>
      </c>
    </row>
    <row s="1639" customFormat="1" customHeight="1" ht="56.25">
      <c r="A191" s="1827"/>
      <c r="B191" s="1827"/>
      <c r="C191" s="1691"/>
      <c r="D191" s="348"/>
      <c r="E191" s="1035"/>
      <c r="F191" s="1035"/>
      <c r="G191" s="1035"/>
      <c r="H191" s="2581" t="s">
        <v>104</v>
      </c>
      <c r="I191" s="1743">
        <v>46753</v>
      </c>
      <c r="J191" s="1777">
        <v>47118</v>
      </c>
      <c r="K191" s="1782">
        <v>28.74</v>
      </c>
      <c r="L191" s="2275" t="s">
        <v>330</v>
      </c>
      <c r="M191" s="2322"/>
      <c r="N191" s="622"/>
      <c r="O191" s="1628"/>
      <c r="P191" s="1628"/>
      <c r="Q191" s="1639"/>
      <c r="R191" s="1639"/>
      <c r="S191" s="1639"/>
      <c r="T191" s="1639"/>
      <c r="U191" s="1639"/>
      <c r="V191" s="1639"/>
      <c r="W191" s="1639"/>
      <c r="X191" s="1639"/>
      <c r="Y191" s="1639"/>
      <c r="Z191" s="1639"/>
      <c r="AA191" s="1639"/>
      <c r="AB191" s="1639"/>
      <c r="AC191" s="1639"/>
      <c r="AD191" s="1639"/>
      <c r="AE191" s="1639"/>
      <c r="AF191" s="1639"/>
      <c r="AG191" s="1639"/>
      <c r="AH191" s="1639">
        <v>0</v>
      </c>
    </row>
    <row s="1639" customFormat="1" customHeight="1" ht="56.25">
      <c r="A192" s="1827"/>
      <c r="B192" s="1827"/>
      <c r="C192" s="1691"/>
      <c r="D192" s="348"/>
      <c r="E192" s="1035"/>
      <c r="F192" s="1035"/>
      <c r="G192" s="1035"/>
      <c r="H192" s="2581" t="s">
        <v>104</v>
      </c>
      <c r="I192" s="1743">
        <v>47119</v>
      </c>
      <c r="J192" s="1777">
        <v>47483</v>
      </c>
      <c r="K192" s="1782">
        <v>28.74</v>
      </c>
      <c r="L192" s="2275" t="s">
        <v>330</v>
      </c>
      <c r="M192" s="2322"/>
      <c r="N192" s="622"/>
      <c r="O192" s="1628"/>
      <c r="P192" s="1628"/>
      <c r="Q192" s="1639"/>
      <c r="R192" s="1639"/>
      <c r="S192" s="1639"/>
      <c r="T192" s="1639"/>
      <c r="U192" s="1639"/>
      <c r="V192" s="1639"/>
      <c r="W192" s="1639"/>
      <c r="X192" s="1639"/>
      <c r="Y192" s="1639"/>
      <c r="Z192" s="1639"/>
      <c r="AA192" s="1639"/>
      <c r="AB192" s="1639"/>
      <c r="AC192" s="1639"/>
      <c r="AD192" s="1639"/>
      <c r="AE192" s="1639"/>
      <c r="AF192" s="1639"/>
      <c r="AG192" s="1639"/>
      <c r="AH192" s="1639">
        <v>0</v>
      </c>
    </row>
    <row s="1639" customFormat="1" customHeight="1" ht="56.25">
      <c r="A193" s="1827"/>
      <c r="B193" s="1827"/>
      <c r="C193" s="1691"/>
      <c r="D193" s="348"/>
      <c r="E193" s="1035"/>
      <c r="F193" s="1035"/>
      <c r="G193" s="1035"/>
      <c r="H193" s="2581" t="s">
        <v>104</v>
      </c>
      <c r="I193" s="1743">
        <v>47484</v>
      </c>
      <c r="J193" s="1777">
        <v>47848</v>
      </c>
      <c r="K193" s="1782">
        <v>28.74</v>
      </c>
      <c r="L193" s="2275" t="s">
        <v>330</v>
      </c>
      <c r="M193" s="2322"/>
      <c r="N193" s="622"/>
      <c r="O193" s="1628"/>
      <c r="P193" s="1628"/>
      <c r="Q193" s="1639"/>
      <c r="R193" s="1639"/>
      <c r="S193" s="1639"/>
      <c r="T193" s="1639"/>
      <c r="U193" s="1639"/>
      <c r="V193" s="1639"/>
      <c r="W193" s="1639"/>
      <c r="X193" s="1639"/>
      <c r="Y193" s="1639"/>
      <c r="Z193" s="1639"/>
      <c r="AA193" s="1639"/>
      <c r="AB193" s="1639"/>
      <c r="AC193" s="1639"/>
      <c r="AD193" s="1639"/>
      <c r="AE193" s="1639"/>
      <c r="AF193" s="1639"/>
      <c r="AG193" s="1639"/>
      <c r="AH193" s="1639">
        <v>0</v>
      </c>
    </row>
    <row s="1639" customFormat="1" customHeight="1" ht="18.75">
      <c r="A194" s="1827"/>
      <c r="B194" s="1827"/>
      <c r="C194" s="1691" t="s">
        <v>1168</v>
      </c>
      <c r="D194" s="348"/>
      <c r="E194" s="1035"/>
      <c r="F194" s="1035"/>
      <c r="G194" s="2431"/>
      <c r="H194" s="2667"/>
      <c r="I194" s="2675" t="s">
        <v>1167</v>
      </c>
      <c r="J194" s="2669"/>
      <c r="K194" s="2667"/>
      <c r="L194" s="2670"/>
      <c r="M194" s="2322"/>
      <c r="N194" s="622"/>
      <c r="O194" s="1628"/>
      <c r="P194" s="1628"/>
      <c r="Q194" s="1639"/>
      <c r="R194" s="1639"/>
      <c r="S194" s="1639"/>
      <c r="T194" s="1639"/>
      <c r="U194" s="1639"/>
      <c r="V194" s="1639"/>
      <c r="W194" s="1639"/>
      <c r="X194" s="1639"/>
      <c r="Y194" s="1639"/>
      <c r="Z194" s="1639"/>
      <c r="AA194" s="1639"/>
      <c r="AB194" s="1639"/>
      <c r="AC194" s="1639"/>
      <c r="AD194" s="1639"/>
      <c r="AE194" s="1639"/>
      <c r="AF194" s="1639"/>
      <c r="AG194" s="1639"/>
      <c r="AH194" s="1639">
        <v>0</v>
      </c>
    </row>
    <row s="1639" customFormat="1" customHeight="1" ht="18.75">
      <c r="A195" s="1827" t="s">
        <v>172</v>
      </c>
      <c r="B195" s="1827" t="s">
        <v>186</v>
      </c>
      <c r="C195" s="1691"/>
      <c r="D195" s="348"/>
      <c r="E195" s="1035"/>
      <c r="F195" s="1035"/>
      <c r="G195" s="2431" t="str">
        <f>INDEX(PT_DIFFERENTIATION_NTAR,MATCH(B195,PT_DIFFERENTIATION_NTAR_ID,0))</f>
        <v>Тариф на тепловую энергию от котельной по ул. Аганская, д.64(г.Покачи)</v>
      </c>
      <c r="H195" s="2275"/>
      <c r="I195" s="1743">
        <v>46023</v>
      </c>
      <c r="J195" s="1777">
        <v>46387</v>
      </c>
      <c r="K195" s="1782">
        <v>30.96</v>
      </c>
      <c r="L195" s="2275" t="s">
        <v>330</v>
      </c>
      <c r="M195" s="2322"/>
      <c r="N195" s="622"/>
      <c r="O195" s="1628"/>
      <c r="P195" s="1628"/>
      <c r="Q195" s="1639"/>
      <c r="R195" s="1639"/>
      <c r="S195" s="1639"/>
      <c r="T195" s="1639"/>
      <c r="U195" s="1639"/>
      <c r="V195" s="1639"/>
      <c r="W195" s="1639"/>
      <c r="X195" s="1639"/>
      <c r="Y195" s="1639"/>
      <c r="Z195" s="1639"/>
      <c r="AA195" s="1639"/>
      <c r="AB195" s="1639"/>
      <c r="AC195" s="1639"/>
      <c r="AD195" s="1639"/>
      <c r="AE195" s="1639"/>
      <c r="AF195" s="1639"/>
      <c r="AG195" s="1639"/>
      <c r="AH195" s="1639">
        <v>0</v>
      </c>
    </row>
    <row s="1639" customFormat="1" customHeight="1" ht="56.25">
      <c r="A196" s="1827"/>
      <c r="B196" s="1827"/>
      <c r="C196" s="1691"/>
      <c r="D196" s="348"/>
      <c r="E196" s="1035"/>
      <c r="F196" s="1035"/>
      <c r="G196" s="1035"/>
      <c r="H196" s="2581" t="s">
        <v>104</v>
      </c>
      <c r="I196" s="1743">
        <v>46388</v>
      </c>
      <c r="J196" s="1777">
        <v>46752</v>
      </c>
      <c r="K196" s="1782">
        <v>30.96</v>
      </c>
      <c r="L196" s="2275" t="s">
        <v>330</v>
      </c>
      <c r="M196" s="2322"/>
      <c r="N196" s="622"/>
      <c r="O196" s="1628"/>
      <c r="P196" s="1628"/>
      <c r="Q196" s="1639"/>
      <c r="R196" s="1639"/>
      <c r="S196" s="1639"/>
      <c r="T196" s="1639"/>
      <c r="U196" s="1639"/>
      <c r="V196" s="1639"/>
      <c r="W196" s="1639"/>
      <c r="X196" s="1639"/>
      <c r="Y196" s="1639"/>
      <c r="Z196" s="1639"/>
      <c r="AA196" s="1639"/>
      <c r="AB196" s="1639"/>
      <c r="AC196" s="1639"/>
      <c r="AD196" s="1639"/>
      <c r="AE196" s="1639"/>
      <c r="AF196" s="1639"/>
      <c r="AG196" s="1639"/>
      <c r="AH196" s="1639">
        <v>0</v>
      </c>
    </row>
    <row s="1639" customFormat="1" customHeight="1" ht="56.25">
      <c r="A197" s="1827"/>
      <c r="B197" s="1827"/>
      <c r="C197" s="1691"/>
      <c r="D197" s="348"/>
      <c r="E197" s="1035"/>
      <c r="F197" s="1035"/>
      <c r="G197" s="1035"/>
      <c r="H197" s="2581" t="s">
        <v>104</v>
      </c>
      <c r="I197" s="1743">
        <v>46753</v>
      </c>
      <c r="J197" s="1777">
        <v>47118</v>
      </c>
      <c r="K197" s="1782">
        <v>30.96</v>
      </c>
      <c r="L197" s="2275" t="s">
        <v>330</v>
      </c>
      <c r="M197" s="2322"/>
      <c r="N197" s="622"/>
      <c r="O197" s="1628"/>
      <c r="P197" s="1628"/>
      <c r="Q197" s="1639"/>
      <c r="R197" s="1639"/>
      <c r="S197" s="1639"/>
      <c r="T197" s="1639"/>
      <c r="U197" s="1639"/>
      <c r="V197" s="1639"/>
      <c r="W197" s="1639"/>
      <c r="X197" s="1639"/>
      <c r="Y197" s="1639"/>
      <c r="Z197" s="1639"/>
      <c r="AA197" s="1639"/>
      <c r="AB197" s="1639"/>
      <c r="AC197" s="1639"/>
      <c r="AD197" s="1639"/>
      <c r="AE197" s="1639"/>
      <c r="AF197" s="1639"/>
      <c r="AG197" s="1639"/>
      <c r="AH197" s="1639">
        <v>0</v>
      </c>
    </row>
    <row s="1639" customFormat="1" customHeight="1" ht="56.25">
      <c r="A198" s="1827"/>
      <c r="B198" s="1827"/>
      <c r="C198" s="1691"/>
      <c r="D198" s="348"/>
      <c r="E198" s="1035"/>
      <c r="F198" s="1035"/>
      <c r="G198" s="1035"/>
      <c r="H198" s="2581" t="s">
        <v>104</v>
      </c>
      <c r="I198" s="1743">
        <v>47119</v>
      </c>
      <c r="J198" s="1777">
        <v>47483</v>
      </c>
      <c r="K198" s="1782">
        <v>30.96</v>
      </c>
      <c r="L198" s="2275" t="s">
        <v>330</v>
      </c>
      <c r="M198" s="2322"/>
      <c r="N198" s="622"/>
      <c r="O198" s="1628"/>
      <c r="P198" s="1628"/>
      <c r="Q198" s="1639"/>
      <c r="R198" s="1639"/>
      <c r="S198" s="1639"/>
      <c r="T198" s="1639"/>
      <c r="U198" s="1639"/>
      <c r="V198" s="1639"/>
      <c r="W198" s="1639"/>
      <c r="X198" s="1639"/>
      <c r="Y198" s="1639"/>
      <c r="Z198" s="1639"/>
      <c r="AA198" s="1639"/>
      <c r="AB198" s="1639"/>
      <c r="AC198" s="1639"/>
      <c r="AD198" s="1639"/>
      <c r="AE198" s="1639"/>
      <c r="AF198" s="1639"/>
      <c r="AG198" s="1639"/>
      <c r="AH198" s="1639">
        <v>0</v>
      </c>
    </row>
    <row s="1639" customFormat="1" customHeight="1" ht="56.25">
      <c r="A199" s="1827"/>
      <c r="B199" s="1827"/>
      <c r="C199" s="1691"/>
      <c r="D199" s="348"/>
      <c r="E199" s="1035"/>
      <c r="F199" s="1035"/>
      <c r="G199" s="1035"/>
      <c r="H199" s="2581" t="s">
        <v>104</v>
      </c>
      <c r="I199" s="1743">
        <v>47484</v>
      </c>
      <c r="J199" s="1777">
        <v>47848</v>
      </c>
      <c r="K199" s="1782">
        <v>30.96</v>
      </c>
      <c r="L199" s="2275" t="s">
        <v>330</v>
      </c>
      <c r="M199" s="2322"/>
      <c r="N199" s="622"/>
      <c r="O199" s="1628"/>
      <c r="P199" s="1628"/>
      <c r="Q199" s="1639"/>
      <c r="R199" s="1639"/>
      <c r="S199" s="1639"/>
      <c r="T199" s="1639"/>
      <c r="U199" s="1639"/>
      <c r="V199" s="1639"/>
      <c r="W199" s="1639"/>
      <c r="X199" s="1639"/>
      <c r="Y199" s="1639"/>
      <c r="Z199" s="1639"/>
      <c r="AA199" s="1639"/>
      <c r="AB199" s="1639"/>
      <c r="AC199" s="1639"/>
      <c r="AD199" s="1639"/>
      <c r="AE199" s="1639"/>
      <c r="AF199" s="1639"/>
      <c r="AG199" s="1639"/>
      <c r="AH199" s="1639">
        <v>0</v>
      </c>
    </row>
    <row s="1639" customFormat="1" customHeight="1" ht="18.75">
      <c r="A200" s="1827"/>
      <c r="B200" s="1827"/>
      <c r="C200" s="1691" t="s">
        <v>1168</v>
      </c>
      <c r="D200" s="348"/>
      <c r="E200" s="1035"/>
      <c r="F200" s="1035"/>
      <c r="G200" s="2431"/>
      <c r="H200" s="2667"/>
      <c r="I200" s="2676" t="s">
        <v>1167</v>
      </c>
      <c r="J200" s="2669"/>
      <c r="K200" s="2667"/>
      <c r="L200" s="2670"/>
      <c r="M200" s="2322"/>
      <c r="N200" s="622"/>
      <c r="O200" s="1628"/>
      <c r="P200" s="1628"/>
      <c r="Q200" s="1639"/>
      <c r="R200" s="1639"/>
      <c r="S200" s="1639"/>
      <c r="T200" s="1639"/>
      <c r="U200" s="1639"/>
      <c r="V200" s="1639"/>
      <c r="W200" s="1639"/>
      <c r="X200" s="1639"/>
      <c r="Y200" s="1639"/>
      <c r="Z200" s="1639"/>
      <c r="AA200" s="1639"/>
      <c r="AB200" s="1639"/>
      <c r="AC200" s="1639"/>
      <c r="AD200" s="1639"/>
      <c r="AE200" s="1639"/>
      <c r="AF200" s="1639"/>
      <c r="AG200" s="1639"/>
      <c r="AH200" s="1639">
        <v>0</v>
      </c>
    </row>
    <row s="1639" customFormat="1" customHeight="1" ht="0.75">
      <c r="A201" s="1784"/>
      <c r="B201" s="1784"/>
      <c r="C201" s="373" t="s">
        <v>1177</v>
      </c>
      <c r="D201" s="2466"/>
      <c r="E201" s="2208"/>
      <c r="F201" s="2387"/>
      <c r="G201" s="404"/>
      <c r="H201" s="1504"/>
      <c r="I201" s="655"/>
      <c r="J201" s="575"/>
      <c r="K201" s="1504"/>
      <c r="L201" s="218"/>
      <c r="M201" s="345"/>
      <c r="N201" s="338"/>
      <c r="O201" s="1628"/>
      <c r="P201" s="1628"/>
      <c r="AH201" s="1635">
        <v>0</v>
      </c>
    </row>
    <row s="1639" customFormat="1" customHeight="1" ht="45" hidden="1">
      <c r="A202" s="1784" t="s">
        <v>193</v>
      </c>
      <c r="B202" s="1784" t="s">
        <v>194</v>
      </c>
      <c r="C202" s="373"/>
      <c r="D202" s="2466"/>
      <c r="E202" s="2208"/>
      <c r="F202" s="2387" t="str">
        <f>INDEX(PT_DIFFERENTIATION_VTAR,MATCH(A202,PT_DIFFERENTIATION_VTAR_ID,0))</f>
        <v>Тарифы на теплоноситель, поставляемый теплоснабжающими организациями потребителям, другим теплоснабжающим организациям</v>
      </c>
      <c r="G202" s="2431" t="str">
        <f>INDEX(PT_DIFFERENTIATION_NTAR,MATCH(B202,PT_DIFFERENTIATION_NTAR_ID,0))</f>
        <v/>
      </c>
      <c r="H202" s="1866"/>
      <c r="I202" s="1743"/>
      <c r="J202" s="1777"/>
      <c r="K202" s="1782"/>
      <c r="L202" s="1866" t="s">
        <v>330</v>
      </c>
      <c r="M202" s="345"/>
      <c r="N202" s="338"/>
      <c r="O202" s="1628"/>
      <c r="P202" s="1628"/>
      <c r="AH202" s="1635">
        <v>0</v>
      </c>
    </row>
    <row s="1639" customFormat="1" customHeight="1" ht="18.75" hidden="1">
      <c r="A203" s="1784"/>
      <c r="B203" s="1784"/>
      <c r="C203" s="373" t="s">
        <v>1168</v>
      </c>
      <c r="D203" s="2466"/>
      <c r="E203" s="2208"/>
      <c r="F203" s="2387"/>
      <c r="G203" s="2431"/>
      <c r="H203" s="1504"/>
      <c r="I203" s="655" t="s">
        <v>1167</v>
      </c>
      <c r="J203" s="575"/>
      <c r="K203" s="1504"/>
      <c r="L203" s="218"/>
      <c r="M203" s="345"/>
      <c r="N203" s="338"/>
      <c r="O203" s="1628"/>
      <c r="P203" s="1628"/>
      <c r="AH203" s="1635">
        <v>0</v>
      </c>
    </row>
    <row s="1639" customFormat="1" customHeight="1" ht="0.75" hidden="1">
      <c r="A204" s="1784"/>
      <c r="B204" s="1784"/>
      <c r="C204" s="373" t="s">
        <v>1177</v>
      </c>
      <c r="D204" s="2466"/>
      <c r="E204" s="2208"/>
      <c r="F204" s="2387"/>
      <c r="G204" s="404"/>
      <c r="H204" s="1504"/>
      <c r="I204" s="655"/>
      <c r="J204" s="575"/>
      <c r="K204" s="1504"/>
      <c r="L204" s="218"/>
      <c r="M204" s="345"/>
      <c r="N204" s="338"/>
      <c r="O204" s="1628"/>
      <c r="P204" s="1628"/>
      <c r="AH204" s="1635">
        <v>0</v>
      </c>
    </row>
    <row s="1639" customFormat="1" customHeight="1" ht="45" hidden="1">
      <c r="A205" s="1784" t="s">
        <v>199</v>
      </c>
      <c r="B205" s="1784" t="s">
        <v>200</v>
      </c>
      <c r="C205" s="373"/>
      <c r="D205" s="2466"/>
      <c r="E205" s="2208"/>
      <c r="F205" s="2387" t="str">
        <f>INDEX(PT_DIFFERENTIATION_VTAR,MATCH(A205,PT_DIFFERENTIATION_VTAR_ID,0))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5" s="2431" t="str">
        <f>INDEX(PT_DIFFERENTIATION_NTAR,MATCH(B205,PT_DIFFERENTIATION_NTAR_ID,0))</f>
        <v/>
      </c>
      <c r="H205" s="1866"/>
      <c r="I205" s="1743"/>
      <c r="J205" s="1777"/>
      <c r="K205" s="1782"/>
      <c r="L205" s="1866" t="s">
        <v>330</v>
      </c>
      <c r="M205" s="345"/>
      <c r="N205" s="338"/>
      <c r="O205" s="1628"/>
      <c r="P205" s="1628"/>
      <c r="AH205" s="1635">
        <v>0</v>
      </c>
    </row>
    <row s="1639" customFormat="1" customHeight="1" ht="18.75" hidden="1">
      <c r="A206" s="1784"/>
      <c r="B206" s="1784"/>
      <c r="C206" s="373" t="s">
        <v>1168</v>
      </c>
      <c r="D206" s="2466"/>
      <c r="E206" s="2208"/>
      <c r="F206" s="2387"/>
      <c r="G206" s="2431"/>
      <c r="H206" s="1504"/>
      <c r="I206" s="655" t="s">
        <v>1167</v>
      </c>
      <c r="J206" s="575"/>
      <c r="K206" s="1504"/>
      <c r="L206" s="218"/>
      <c r="M206" s="345"/>
      <c r="N206" s="338"/>
      <c r="O206" s="1628"/>
      <c r="P206" s="1628"/>
      <c r="AH206" s="1635">
        <v>0</v>
      </c>
    </row>
    <row s="1639" customFormat="1" customHeight="1" ht="0.75" hidden="1">
      <c r="A207" s="1784"/>
      <c r="B207" s="1784"/>
      <c r="C207" s="373" t="s">
        <v>1177</v>
      </c>
      <c r="D207" s="2466"/>
      <c r="E207" s="2208"/>
      <c r="F207" s="2387"/>
      <c r="G207" s="404"/>
      <c r="H207" s="1504"/>
      <c r="I207" s="655"/>
      <c r="J207" s="575"/>
      <c r="K207" s="1504"/>
      <c r="L207" s="218"/>
      <c r="M207" s="345"/>
      <c r="N207" s="338"/>
      <c r="O207" s="1628"/>
      <c r="P207" s="1628"/>
      <c r="AH207" s="1635">
        <v>0</v>
      </c>
    </row>
    <row s="1639" customFormat="1" customHeight="1" ht="18.75" hidden="1">
      <c r="A208" s="1784" t="s">
        <v>205</v>
      </c>
      <c r="B208" s="1784" t="s">
        <v>206</v>
      </c>
      <c r="C208" s="373"/>
      <c r="D208" s="2466"/>
      <c r="E208" s="2208"/>
      <c r="F208" s="2387" t="str">
        <f>INDEX(PT_DIFFERENTIATION_VTAR,MATCH(A208,PT_DIFFERENTIATION_VTAR_ID,0))</f>
        <v>Тарифы на услуги по передаче тепловой энергии</v>
      </c>
      <c r="G208" s="2431" t="str">
        <f>INDEX(PT_DIFFERENTIATION_NTAR,MATCH(B208,PT_DIFFERENTIATION_NTAR_ID,0))</f>
        <v/>
      </c>
      <c r="H208" s="1866"/>
      <c r="I208" s="1743"/>
      <c r="J208" s="1777"/>
      <c r="K208" s="1782"/>
      <c r="L208" s="1866" t="s">
        <v>330</v>
      </c>
      <c r="M208" s="345"/>
      <c r="N208" s="338"/>
      <c r="O208" s="1628"/>
      <c r="P208" s="1628"/>
      <c r="AH208" s="1635">
        <v>0</v>
      </c>
    </row>
    <row s="1639" customFormat="1" customHeight="1" ht="18.75" hidden="1">
      <c r="A209" s="1784"/>
      <c r="B209" s="1784"/>
      <c r="C209" s="373" t="s">
        <v>1168</v>
      </c>
      <c r="D209" s="2466"/>
      <c r="E209" s="2208"/>
      <c r="F209" s="2387"/>
      <c r="G209" s="2431"/>
      <c r="H209" s="1504"/>
      <c r="I209" s="655" t="s">
        <v>1167</v>
      </c>
      <c r="J209" s="575"/>
      <c r="K209" s="1504"/>
      <c r="L209" s="218"/>
      <c r="M209" s="345"/>
      <c r="N209" s="338"/>
      <c r="O209" s="1628"/>
      <c r="P209" s="1628"/>
      <c r="AH209" s="1635">
        <v>0</v>
      </c>
    </row>
    <row s="1639" customFormat="1" customHeight="1" ht="0.75" hidden="1">
      <c r="A210" s="1784"/>
      <c r="B210" s="1784"/>
      <c r="C210" s="373" t="s">
        <v>1177</v>
      </c>
      <c r="D210" s="2466"/>
      <c r="E210" s="2208"/>
      <c r="F210" s="2387"/>
      <c r="G210" s="404"/>
      <c r="H210" s="1504"/>
      <c r="I210" s="655"/>
      <c r="J210" s="575"/>
      <c r="K210" s="1504"/>
      <c r="L210" s="218"/>
      <c r="M210" s="345"/>
      <c r="N210" s="338"/>
      <c r="O210" s="1628"/>
      <c r="P210" s="1628"/>
      <c r="AH210" s="1635">
        <v>0</v>
      </c>
    </row>
    <row s="1639" customFormat="1" customHeight="1" ht="18.75" hidden="1">
      <c r="A211" s="1784" t="s">
        <v>211</v>
      </c>
      <c r="B211" s="1784" t="s">
        <v>212</v>
      </c>
      <c r="C211" s="373"/>
      <c r="D211" s="2466"/>
      <c r="E211" s="2208"/>
      <c r="F211" s="2387" t="str">
        <f>INDEX(PT_DIFFERENTIATION_VTAR,MATCH(A211,PT_DIFFERENTIATION_VTAR_ID,0))</f>
        <v>Тарифы на услуги по передаче теплоносителя</v>
      </c>
      <c r="G211" s="2431" t="str">
        <f>INDEX(PT_DIFFERENTIATION_NTAR,MATCH(B211,PT_DIFFERENTIATION_NTAR_ID,0))</f>
        <v/>
      </c>
      <c r="H211" s="1866"/>
      <c r="I211" s="1743"/>
      <c r="J211" s="1777"/>
      <c r="K211" s="1782"/>
      <c r="L211" s="1866" t="s">
        <v>330</v>
      </c>
      <c r="M211" s="345"/>
      <c r="N211" s="338"/>
      <c r="O211" s="1628"/>
      <c r="P211" s="1628"/>
      <c r="AH211" s="1635">
        <v>0</v>
      </c>
    </row>
    <row s="1639" customFormat="1" customHeight="1" ht="18.75" hidden="1">
      <c r="A212" s="1784"/>
      <c r="B212" s="1784"/>
      <c r="C212" s="373" t="s">
        <v>1168</v>
      </c>
      <c r="D212" s="2466"/>
      <c r="E212" s="2208"/>
      <c r="F212" s="2387"/>
      <c r="G212" s="2431"/>
      <c r="H212" s="1504"/>
      <c r="I212" s="655" t="s">
        <v>1167</v>
      </c>
      <c r="J212" s="575"/>
      <c r="K212" s="1504"/>
      <c r="L212" s="218"/>
      <c r="M212" s="345"/>
      <c r="N212" s="338"/>
      <c r="O212" s="1628"/>
      <c r="P212" s="1628"/>
      <c r="AH212" s="1635">
        <v>0</v>
      </c>
    </row>
    <row s="1639" customFormat="1" customHeight="1" ht="0.75" hidden="1">
      <c r="A213" s="1784"/>
      <c r="B213" s="1784"/>
      <c r="C213" s="373" t="s">
        <v>1177</v>
      </c>
      <c r="D213" s="2466"/>
      <c r="E213" s="2208"/>
      <c r="F213" s="2387"/>
      <c r="G213" s="404"/>
      <c r="H213" s="1504"/>
      <c r="I213" s="655"/>
      <c r="J213" s="575"/>
      <c r="K213" s="1504"/>
      <c r="L213" s="218"/>
      <c r="M213" s="345"/>
      <c r="N213" s="338"/>
      <c r="O213" s="1628"/>
      <c r="P213" s="1628"/>
      <c r="AH213" s="1635">
        <v>0</v>
      </c>
    </row>
    <row s="1639" customFormat="1" customHeight="1" ht="18.75" hidden="1">
      <c r="A214" s="1784" t="s">
        <v>217</v>
      </c>
      <c r="B214" s="1784" t="s">
        <v>218</v>
      </c>
      <c r="C214" s="373"/>
      <c r="D214" s="2466"/>
      <c r="E214" s="2208"/>
      <c r="F214" s="2387" t="str">
        <f>INDEX(PT_DIFFERENTIATION_VTAR,MATCH(A214,PT_DIFFERENTIATION_VTAR_ID,0))</f>
        <v>Плата за услуги по поддержанию резервной тепловой мощности при отсутствии потребления тепловой энергии</v>
      </c>
      <c r="G214" s="2431" t="str">
        <f>INDEX(PT_DIFFERENTIATION_NTAR,MATCH(B214,PT_DIFFERENTIATION_NTAR_ID,0))</f>
        <v/>
      </c>
      <c r="H214" s="1866"/>
      <c r="I214" s="1743"/>
      <c r="J214" s="1777"/>
      <c r="K214" s="1782"/>
      <c r="L214" s="1866" t="s">
        <v>330</v>
      </c>
      <c r="M214" s="345"/>
      <c r="N214" s="338"/>
      <c r="O214" s="1628"/>
      <c r="P214" s="1628"/>
      <c r="AH214" s="1635">
        <v>0</v>
      </c>
    </row>
    <row s="1639" customFormat="1" customHeight="1" ht="18.75" hidden="1">
      <c r="A215" s="1784"/>
      <c r="B215" s="1784"/>
      <c r="C215" s="373" t="s">
        <v>1168</v>
      </c>
      <c r="D215" s="2466"/>
      <c r="E215" s="2208"/>
      <c r="F215" s="2387"/>
      <c r="G215" s="2431"/>
      <c r="H215" s="1504"/>
      <c r="I215" s="655" t="s">
        <v>1167</v>
      </c>
      <c r="J215" s="575"/>
      <c r="K215" s="1504"/>
      <c r="L215" s="218"/>
      <c r="M215" s="345"/>
      <c r="N215" s="338"/>
      <c r="O215" s="1628"/>
      <c r="P215" s="1628"/>
      <c r="AH215" s="1635">
        <v>0</v>
      </c>
    </row>
    <row s="1639" customFormat="1" customHeight="1" ht="0.75" hidden="1">
      <c r="A216" s="1784"/>
      <c r="B216" s="1784"/>
      <c r="C216" s="373" t="s">
        <v>1177</v>
      </c>
      <c r="D216" s="2466"/>
      <c r="E216" s="2208"/>
      <c r="F216" s="2387"/>
      <c r="G216" s="404"/>
      <c r="H216" s="1504"/>
      <c r="I216" s="655"/>
      <c r="J216" s="575"/>
      <c r="K216" s="1504"/>
      <c r="L216" s="218"/>
      <c r="M216" s="345"/>
      <c r="N216" s="338"/>
      <c r="O216" s="1628"/>
      <c r="P216" s="1628"/>
      <c r="AH216" s="1635">
        <v>0</v>
      </c>
    </row>
    <row s="1639" customFormat="1" customHeight="1" ht="18.75" hidden="1">
      <c r="A217" s="1784" t="s">
        <v>223</v>
      </c>
      <c r="B217" s="1784" t="s">
        <v>224</v>
      </c>
      <c r="C217" s="373"/>
      <c r="D217" s="2466"/>
      <c r="E217" s="2208"/>
      <c r="F217" s="2387" t="str">
        <f>INDEX(PT_DIFFERENTIATION_VTAR,MATCH(A217,PT_DIFFERENTIATION_VTAR_ID,0))</f>
        <v>Плата за подключение (технологическое присоединение) к системе теплоснабжения</v>
      </c>
      <c r="G217" s="2431" t="str">
        <f>INDEX(PT_DIFFERENTIATION_NTAR,MATCH(B217,PT_DIFFERENTIATION_NTAR_ID,0))</f>
        <v/>
      </c>
      <c r="H217" s="1866"/>
      <c r="I217" s="1743"/>
      <c r="J217" s="1777"/>
      <c r="K217" s="1782"/>
      <c r="L217" s="1866" t="s">
        <v>330</v>
      </c>
      <c r="M217" s="345"/>
      <c r="N217" s="338"/>
      <c r="O217" s="1628"/>
      <c r="P217" s="1628"/>
      <c r="AH217" s="1635">
        <v>0</v>
      </c>
    </row>
    <row s="1639" customFormat="1" customHeight="1" ht="18.75" hidden="1">
      <c r="A218" s="1784"/>
      <c r="B218" s="1784"/>
      <c r="C218" s="373" t="s">
        <v>1168</v>
      </c>
      <c r="D218" s="2466"/>
      <c r="E218" s="2208"/>
      <c r="F218" s="2387"/>
      <c r="G218" s="2431"/>
      <c r="H218" s="1504"/>
      <c r="I218" s="655" t="s">
        <v>1167</v>
      </c>
      <c r="J218" s="575"/>
      <c r="K218" s="1504"/>
      <c r="L218" s="218"/>
      <c r="M218" s="345"/>
      <c r="N218" s="338"/>
      <c r="O218" s="1628"/>
      <c r="P218" s="1628"/>
      <c r="AH218" s="1635">
        <v>0</v>
      </c>
    </row>
    <row s="1639" customFormat="1" customHeight="1" ht="0.75" hidden="1">
      <c r="A219" s="1784"/>
      <c r="B219" s="1784"/>
      <c r="C219" s="373" t="s">
        <v>1177</v>
      </c>
      <c r="D219" s="2466"/>
      <c r="E219" s="2208"/>
      <c r="F219" s="2387"/>
      <c r="G219" s="404"/>
      <c r="H219" s="1504"/>
      <c r="I219" s="655"/>
      <c r="J219" s="575"/>
      <c r="K219" s="1504"/>
      <c r="L219" s="218"/>
      <c r="M219" s="345"/>
      <c r="N219" s="338"/>
      <c r="O219" s="1628"/>
      <c r="P219" s="1628"/>
      <c r="AH219" s="1635">
        <v>0</v>
      </c>
    </row>
    <row s="1639" customFormat="1" customHeight="1" ht="18.75" hidden="1">
      <c r="A220" s="1784" t="s">
        <v>229</v>
      </c>
      <c r="B220" s="1784" t="s">
        <v>230</v>
      </c>
      <c r="C220" s="373"/>
      <c r="D220" s="2466"/>
      <c r="E220" s="2208"/>
      <c r="F220" s="2387" t="str">
        <f>INDEX(PT_DIFFERENTIATION_VTAR,MATCH(A220,PT_DIFFERENTIATION_VTAR_ID,0))</f>
        <v>Плата за подключение (технологическое присоединение) к системе теплоснабжения (индивидуальная)</v>
      </c>
      <c r="G220" s="2431" t="str">
        <f>INDEX(PT_DIFFERENTIATION_NTAR,MATCH(B220,PT_DIFFERENTIATION_NTAR_ID,0))</f>
        <v/>
      </c>
      <c r="H220" s="1993"/>
      <c r="I220" s="1743"/>
      <c r="J220" s="1777"/>
      <c r="K220" s="1782"/>
      <c r="L220" s="1993" t="s">
        <v>330</v>
      </c>
      <c r="M220" s="345"/>
      <c r="N220" s="338"/>
      <c r="O220" s="1628"/>
      <c r="P220" s="1628"/>
      <c r="AH220" s="1635">
        <v>0</v>
      </c>
    </row>
    <row s="1639" customFormat="1" customHeight="1" ht="18.75" hidden="1">
      <c r="A221" s="1784"/>
      <c r="B221" s="1784"/>
      <c r="C221" s="373" t="s">
        <v>1168</v>
      </c>
      <c r="D221" s="2466"/>
      <c r="E221" s="2208"/>
      <c r="F221" s="2387"/>
      <c r="G221" s="2431"/>
      <c r="H221" s="1504"/>
      <c r="I221" s="655" t="s">
        <v>1167</v>
      </c>
      <c r="J221" s="575"/>
      <c r="K221" s="1504"/>
      <c r="L221" s="218"/>
      <c r="M221" s="345"/>
      <c r="N221" s="338"/>
      <c r="O221" s="1628"/>
      <c r="P221" s="1628"/>
      <c r="AH221" s="1635">
        <v>0</v>
      </c>
    </row>
    <row s="1639" customFormat="1" customHeight="1" ht="0.75" hidden="1">
      <c r="A222" s="1784"/>
      <c r="B222" s="1784"/>
      <c r="C222" s="373" t="s">
        <v>1177</v>
      </c>
      <c r="D222" s="2466"/>
      <c r="E222" s="2208"/>
      <c r="F222" s="2387"/>
      <c r="G222" s="404"/>
      <c r="H222" s="1504"/>
      <c r="I222" s="655"/>
      <c r="J222" s="575"/>
      <c r="K222" s="1504"/>
      <c r="L222" s="218"/>
      <c r="M222" s="345"/>
      <c r="N222" s="338"/>
      <c r="O222" s="1628"/>
      <c r="P222" s="1628"/>
      <c r="AH222" s="1635">
        <v>0</v>
      </c>
    </row>
    <row s="1639" customFormat="1" customHeight="1" ht="18.75" hidden="1">
      <c r="A223" s="1784" t="s">
        <v>249</v>
      </c>
      <c r="B223" s="1784" t="s">
        <v>250</v>
      </c>
      <c r="C223" s="373"/>
      <c r="D223" s="2466"/>
      <c r="E223" s="2208"/>
      <c r="F223" s="2387" t="str">
        <f>INDEX(PT_DIFFERENTIATION_VTAR,MATCH(A223,PT_DIFFERENTIATION_VTAR_ID,0))</f>
        <v>Тариф на питьевую воду (питьевое водоснабжение)</v>
      </c>
      <c r="G223" s="2431" t="str">
        <f>INDEX(PT_DIFFERENTIATION_NTAR,MATCH(B223,PT_DIFFERENTIATION_NTAR_ID,0))</f>
        <v/>
      </c>
      <c r="H223" s="1866"/>
      <c r="I223" s="1743"/>
      <c r="J223" s="1777"/>
      <c r="K223" s="1782"/>
      <c r="L223" s="1866" t="s">
        <v>330</v>
      </c>
      <c r="M223" s="345"/>
      <c r="N223" s="338"/>
      <c r="O223" s="1628"/>
      <c r="P223" s="1628"/>
      <c r="AH223" s="1635">
        <v>0</v>
      </c>
    </row>
    <row s="1639" customFormat="1" customHeight="1" ht="18.75" hidden="1">
      <c r="A224" s="1784"/>
      <c r="B224" s="1784"/>
      <c r="C224" s="373" t="s">
        <v>1168</v>
      </c>
      <c r="D224" s="2466"/>
      <c r="E224" s="2208"/>
      <c r="F224" s="2387"/>
      <c r="G224" s="2431"/>
      <c r="H224" s="1504"/>
      <c r="I224" s="655" t="s">
        <v>1167</v>
      </c>
      <c r="J224" s="575"/>
      <c r="K224" s="1504"/>
      <c r="L224" s="218"/>
      <c r="M224" s="345"/>
      <c r="N224" s="338"/>
      <c r="O224" s="1628"/>
      <c r="P224" s="1628"/>
      <c r="AH224" s="1635">
        <v>0</v>
      </c>
    </row>
    <row s="1639" customFormat="1" customHeight="1" ht="0.75" hidden="1">
      <c r="A225" s="1784"/>
      <c r="B225" s="1784"/>
      <c r="C225" s="373" t="s">
        <v>1177</v>
      </c>
      <c r="D225" s="2466"/>
      <c r="E225" s="2208"/>
      <c r="F225" s="2387"/>
      <c r="G225" s="404"/>
      <c r="H225" s="1504"/>
      <c r="I225" s="655"/>
      <c r="J225" s="575"/>
      <c r="K225" s="1504"/>
      <c r="L225" s="218"/>
      <c r="M225" s="345"/>
      <c r="N225" s="338"/>
      <c r="O225" s="1628"/>
      <c r="P225" s="1628"/>
      <c r="AH225" s="1635">
        <v>0</v>
      </c>
    </row>
    <row s="1639" customFormat="1" customHeight="1" ht="18.75" hidden="1">
      <c r="A226" s="1784" t="s">
        <v>254</v>
      </c>
      <c r="B226" s="1784" t="s">
        <v>255</v>
      </c>
      <c r="C226" s="373"/>
      <c r="D226" s="2466"/>
      <c r="E226" s="2208"/>
      <c r="F226" s="2387" t="str">
        <f>INDEX(PT_DIFFERENTIATION_VTAR,MATCH(A226,PT_DIFFERENTIATION_VTAR_ID,0))</f>
        <v>Тариф на техническую воду</v>
      </c>
      <c r="G226" s="2431" t="str">
        <f>INDEX(PT_DIFFERENTIATION_NTAR,MATCH(B226,PT_DIFFERENTIATION_NTAR_ID,0))</f>
        <v/>
      </c>
      <c r="H226" s="1866"/>
      <c r="I226" s="1743"/>
      <c r="J226" s="1777"/>
      <c r="K226" s="1782"/>
      <c r="L226" s="1866" t="s">
        <v>330</v>
      </c>
      <c r="M226" s="345"/>
      <c r="N226" s="338"/>
      <c r="O226" s="1628"/>
      <c r="P226" s="1628"/>
      <c r="AH226" s="1635">
        <v>0</v>
      </c>
    </row>
    <row s="1639" customFormat="1" customHeight="1" ht="18.75" hidden="1">
      <c r="A227" s="1784"/>
      <c r="B227" s="1784"/>
      <c r="C227" s="373" t="s">
        <v>1168</v>
      </c>
      <c r="D227" s="2466"/>
      <c r="E227" s="2208"/>
      <c r="F227" s="2387"/>
      <c r="G227" s="2431"/>
      <c r="H227" s="1504"/>
      <c r="I227" s="655" t="s">
        <v>1167</v>
      </c>
      <c r="J227" s="575"/>
      <c r="K227" s="1504"/>
      <c r="L227" s="218"/>
      <c r="M227" s="345"/>
      <c r="N227" s="338"/>
      <c r="O227" s="1628"/>
      <c r="P227" s="1628"/>
      <c r="AH227" s="1635">
        <v>0</v>
      </c>
    </row>
    <row s="1639" customFormat="1" customHeight="1" ht="0.75" hidden="1">
      <c r="A228" s="1784"/>
      <c r="B228" s="1784"/>
      <c r="C228" s="373" t="s">
        <v>1177</v>
      </c>
      <c r="D228" s="2466"/>
      <c r="E228" s="2208"/>
      <c r="F228" s="2387"/>
      <c r="G228" s="404"/>
      <c r="H228" s="1504"/>
      <c r="I228" s="655"/>
      <c r="J228" s="575"/>
      <c r="K228" s="1504"/>
      <c r="L228" s="218"/>
      <c r="M228" s="345"/>
      <c r="N228" s="338"/>
      <c r="O228" s="1628"/>
      <c r="P228" s="1628"/>
      <c r="AH228" s="1635">
        <v>0</v>
      </c>
    </row>
    <row s="1639" customFormat="1" customHeight="1" ht="18.75" hidden="1">
      <c r="A229" s="1784" t="s">
        <v>259</v>
      </c>
      <c r="B229" s="1784" t="s">
        <v>260</v>
      </c>
      <c r="C229" s="373"/>
      <c r="D229" s="2466"/>
      <c r="E229" s="2208"/>
      <c r="F229" s="2387" t="str">
        <f>INDEX(PT_DIFFERENTIATION_VTAR,MATCH(A229,PT_DIFFERENTIATION_VTAR_ID,0))</f>
        <v>Тариф на транспортировку воды</v>
      </c>
      <c r="G229" s="2431" t="str">
        <f>INDEX(PT_DIFFERENTIATION_NTAR,MATCH(B229,PT_DIFFERENTIATION_NTAR_ID,0))</f>
        <v/>
      </c>
      <c r="H229" s="1866"/>
      <c r="I229" s="1743"/>
      <c r="J229" s="1777"/>
      <c r="K229" s="1782"/>
      <c r="L229" s="1866" t="s">
        <v>330</v>
      </c>
      <c r="M229" s="345"/>
      <c r="N229" s="338"/>
      <c r="O229" s="1628"/>
      <c r="P229" s="1628"/>
      <c r="AH229" s="1635">
        <v>0</v>
      </c>
    </row>
    <row s="1639" customFormat="1" customHeight="1" ht="18.75" hidden="1">
      <c r="A230" s="1784"/>
      <c r="B230" s="1784"/>
      <c r="C230" s="373" t="s">
        <v>1168</v>
      </c>
      <c r="D230" s="2466"/>
      <c r="E230" s="2208"/>
      <c r="F230" s="2387"/>
      <c r="G230" s="2431"/>
      <c r="H230" s="1504"/>
      <c r="I230" s="655" t="s">
        <v>1167</v>
      </c>
      <c r="J230" s="575"/>
      <c r="K230" s="1504"/>
      <c r="L230" s="218"/>
      <c r="M230" s="345"/>
      <c r="N230" s="338"/>
      <c r="O230" s="1628"/>
      <c r="P230" s="1628"/>
      <c r="AH230" s="1635">
        <v>0</v>
      </c>
    </row>
    <row s="1639" customFormat="1" customHeight="1" ht="0.75" hidden="1">
      <c r="A231" s="1784"/>
      <c r="B231" s="1784"/>
      <c r="C231" s="373" t="s">
        <v>1177</v>
      </c>
      <c r="D231" s="2466"/>
      <c r="E231" s="2208"/>
      <c r="F231" s="2387"/>
      <c r="G231" s="404"/>
      <c r="H231" s="1504"/>
      <c r="I231" s="655"/>
      <c r="J231" s="575"/>
      <c r="K231" s="1504"/>
      <c r="L231" s="218"/>
      <c r="M231" s="345"/>
      <c r="N231" s="338"/>
      <c r="O231" s="1628"/>
      <c r="P231" s="1628"/>
      <c r="AH231" s="1635">
        <v>0</v>
      </c>
    </row>
    <row s="1639" customFormat="1" customHeight="1" ht="18.75" hidden="1">
      <c r="A232" s="1784" t="s">
        <v>264</v>
      </c>
      <c r="B232" s="1784" t="s">
        <v>265</v>
      </c>
      <c r="C232" s="373"/>
      <c r="D232" s="2466"/>
      <c r="E232" s="2208"/>
      <c r="F232" s="2387" t="str">
        <f>INDEX(PT_DIFFERENTIATION_VTAR,MATCH(A232,PT_DIFFERENTIATION_VTAR_ID,0))</f>
        <v>Тариф на подвоз воды</v>
      </c>
      <c r="G232" s="2431" t="str">
        <f>INDEX(PT_DIFFERENTIATION_NTAR,MATCH(B232,PT_DIFFERENTIATION_NTAR_ID,0))</f>
        <v/>
      </c>
      <c r="H232" s="1866"/>
      <c r="I232" s="1743"/>
      <c r="J232" s="1777"/>
      <c r="K232" s="1782"/>
      <c r="L232" s="1866" t="s">
        <v>330</v>
      </c>
      <c r="M232" s="345"/>
      <c r="N232" s="338"/>
      <c r="O232" s="1628"/>
      <c r="P232" s="1628"/>
      <c r="AH232" s="1635">
        <v>0</v>
      </c>
    </row>
    <row s="1639" customFormat="1" customHeight="1" ht="18.75" hidden="1">
      <c r="A233" s="1784"/>
      <c r="B233" s="1784"/>
      <c r="C233" s="373" t="s">
        <v>1168</v>
      </c>
      <c r="D233" s="2466"/>
      <c r="E233" s="2208"/>
      <c r="F233" s="2387"/>
      <c r="G233" s="2431"/>
      <c r="H233" s="1504"/>
      <c r="I233" s="655" t="s">
        <v>1167</v>
      </c>
      <c r="J233" s="575"/>
      <c r="K233" s="1504"/>
      <c r="L233" s="218"/>
      <c r="M233" s="345"/>
      <c r="N233" s="338"/>
      <c r="O233" s="1628"/>
      <c r="P233" s="1628"/>
      <c r="AH233" s="1635">
        <v>0</v>
      </c>
    </row>
    <row s="1639" customFormat="1" customHeight="1" ht="0.75" hidden="1">
      <c r="A234" s="1784"/>
      <c r="B234" s="1784"/>
      <c r="C234" s="373" t="s">
        <v>1177</v>
      </c>
      <c r="D234" s="2466"/>
      <c r="E234" s="2208"/>
      <c r="F234" s="2387"/>
      <c r="G234" s="404"/>
      <c r="H234" s="1504"/>
      <c r="I234" s="655"/>
      <c r="J234" s="575"/>
      <c r="K234" s="1504"/>
      <c r="L234" s="218"/>
      <c r="M234" s="345"/>
      <c r="N234" s="338"/>
      <c r="O234" s="1628"/>
      <c r="P234" s="1628"/>
      <c r="AH234" s="1635">
        <v>0</v>
      </c>
    </row>
    <row s="1639" customFormat="1" customHeight="1" ht="18.75" hidden="1">
      <c r="A235" s="1784" t="s">
        <v>269</v>
      </c>
      <c r="B235" s="1784" t="s">
        <v>270</v>
      </c>
      <c r="C235" s="373"/>
      <c r="D235" s="2466"/>
      <c r="E235" s="2208"/>
      <c r="F235" s="2387" t="str">
        <f>INDEX(PT_DIFFERENTIATION_VTAR,MATCH(A235,PT_DIFFERENTIATION_VTAR_ID,0))</f>
        <v>Тариф на подключение (технологическое присоединение) к централизованной системе холодного водоснабжения</v>
      </c>
      <c r="G235" s="2431" t="str">
        <f>INDEX(PT_DIFFERENTIATION_NTAR,MATCH(B235,PT_DIFFERENTIATION_NTAR_ID,0))</f>
        <v/>
      </c>
      <c r="H235" s="1866"/>
      <c r="I235" s="1743"/>
      <c r="J235" s="1777"/>
      <c r="K235" s="1782"/>
      <c r="L235" s="1866" t="s">
        <v>330</v>
      </c>
      <c r="M235" s="345"/>
      <c r="N235" s="338"/>
      <c r="O235" s="1628"/>
      <c r="P235" s="1628"/>
      <c r="AH235" s="1635">
        <v>0</v>
      </c>
    </row>
    <row s="1639" customFormat="1" customHeight="1" ht="18.75" hidden="1">
      <c r="A236" s="1784"/>
      <c r="B236" s="1784"/>
      <c r="C236" s="373" t="s">
        <v>1168</v>
      </c>
      <c r="D236" s="2466"/>
      <c r="E236" s="2208"/>
      <c r="F236" s="2387"/>
      <c r="G236" s="2431"/>
      <c r="H236" s="1504"/>
      <c r="I236" s="655" t="s">
        <v>1167</v>
      </c>
      <c r="J236" s="575"/>
      <c r="K236" s="1504"/>
      <c r="L236" s="218"/>
      <c r="M236" s="345"/>
      <c r="N236" s="338"/>
      <c r="O236" s="1628"/>
      <c r="P236" s="1628"/>
      <c r="AH236" s="1635">
        <v>0</v>
      </c>
    </row>
    <row s="1639" customFormat="1" customHeight="1" ht="0.75" hidden="1">
      <c r="A237" s="1784"/>
      <c r="B237" s="1784"/>
      <c r="C237" s="373" t="s">
        <v>1177</v>
      </c>
      <c r="D237" s="2466"/>
      <c r="E237" s="2208"/>
      <c r="F237" s="2387"/>
      <c r="G237" s="404"/>
      <c r="H237" s="1504"/>
      <c r="I237" s="655"/>
      <c r="J237" s="575"/>
      <c r="K237" s="1504"/>
      <c r="L237" s="218"/>
      <c r="M237" s="345"/>
      <c r="N237" s="338"/>
      <c r="O237" s="1628"/>
      <c r="P237" s="1628"/>
      <c r="AH237" s="1635">
        <v>0</v>
      </c>
    </row>
    <row s="1639" customFormat="1" customHeight="1" ht="18.75" hidden="1">
      <c r="A238" s="1784" t="s">
        <v>274</v>
      </c>
      <c r="B238" s="1784" t="s">
        <v>275</v>
      </c>
      <c r="C238" s="373"/>
      <c r="D238" s="2466"/>
      <c r="E238" s="2208"/>
      <c r="F238" s="2387" t="str">
        <f>INDEX(PT_DIFFERENTIATION_VTAR,MATCH(A238,PT_DIFFERENTIATION_VTAR_ID,0))</f>
        <v>Тариф на горячую воду (горячее водоснабжение)</v>
      </c>
      <c r="G238" s="2431" t="str">
        <f>INDEX(PT_DIFFERENTIATION_NTAR,MATCH(B238,PT_DIFFERENTIATION_NTAR_ID,0))</f>
        <v/>
      </c>
      <c r="H238" s="1866"/>
      <c r="I238" s="1743"/>
      <c r="J238" s="1777"/>
      <c r="K238" s="1782"/>
      <c r="L238" s="1866" t="s">
        <v>330</v>
      </c>
      <c r="M238" s="345"/>
      <c r="N238" s="338"/>
      <c r="O238" s="1628"/>
      <c r="P238" s="1628"/>
      <c r="AH238" s="1635">
        <v>0</v>
      </c>
    </row>
    <row s="1639" customFormat="1" customHeight="1" ht="18.75" hidden="1">
      <c r="A239" s="1784"/>
      <c r="B239" s="1784"/>
      <c r="C239" s="373" t="s">
        <v>1168</v>
      </c>
      <c r="D239" s="2466"/>
      <c r="E239" s="2208"/>
      <c r="F239" s="2387"/>
      <c r="G239" s="2431"/>
      <c r="H239" s="1504"/>
      <c r="I239" s="655" t="s">
        <v>1167</v>
      </c>
      <c r="J239" s="575"/>
      <c r="K239" s="1504"/>
      <c r="L239" s="218"/>
      <c r="M239" s="345"/>
      <c r="N239" s="338"/>
      <c r="O239" s="1628"/>
      <c r="P239" s="1628"/>
      <c r="AH239" s="1635">
        <v>0</v>
      </c>
    </row>
    <row s="1639" customFormat="1" customHeight="1" ht="0.75" hidden="1">
      <c r="A240" s="1784"/>
      <c r="B240" s="1784"/>
      <c r="C240" s="373" t="s">
        <v>1177</v>
      </c>
      <c r="D240" s="2466"/>
      <c r="E240" s="2208"/>
      <c r="F240" s="2387"/>
      <c r="G240" s="404"/>
      <c r="H240" s="1504"/>
      <c r="I240" s="655"/>
      <c r="J240" s="575"/>
      <c r="K240" s="1504"/>
      <c r="L240" s="218"/>
      <c r="M240" s="345"/>
      <c r="N240" s="338"/>
      <c r="O240" s="1628"/>
      <c r="P240" s="1628"/>
      <c r="AH240" s="1635">
        <v>0</v>
      </c>
    </row>
    <row s="1639" customFormat="1" customHeight="1" ht="18.75" hidden="1">
      <c r="A241" s="1784" t="s">
        <v>279</v>
      </c>
      <c r="B241" s="1784" t="s">
        <v>280</v>
      </c>
      <c r="C241" s="373"/>
      <c r="D241" s="2466"/>
      <c r="E241" s="2208"/>
      <c r="F241" s="2387" t="str">
        <f>INDEX(PT_DIFFERENTIATION_VTAR,MATCH(A241,PT_DIFFERENTIATION_VTAR_ID,0))</f>
        <v>Тариф на транспортировку горячей воды</v>
      </c>
      <c r="G241" s="2431" t="str">
        <f>INDEX(PT_DIFFERENTIATION_NTAR,MATCH(B241,PT_DIFFERENTIATION_NTAR_ID,0))</f>
        <v/>
      </c>
      <c r="H241" s="1866"/>
      <c r="I241" s="1743"/>
      <c r="J241" s="1777"/>
      <c r="K241" s="1782"/>
      <c r="L241" s="1866" t="s">
        <v>330</v>
      </c>
      <c r="M241" s="345"/>
      <c r="N241" s="338"/>
      <c r="O241" s="1628"/>
      <c r="P241" s="1628"/>
      <c r="AH241" s="1635">
        <v>0</v>
      </c>
    </row>
    <row s="1639" customFormat="1" customHeight="1" ht="18.75" hidden="1">
      <c r="A242" s="1784"/>
      <c r="B242" s="1784"/>
      <c r="C242" s="373" t="s">
        <v>1168</v>
      </c>
      <c r="D242" s="2466"/>
      <c r="E242" s="2208"/>
      <c r="F242" s="2387"/>
      <c r="G242" s="2431"/>
      <c r="H242" s="1504"/>
      <c r="I242" s="655" t="s">
        <v>1167</v>
      </c>
      <c r="J242" s="575"/>
      <c r="K242" s="1504"/>
      <c r="L242" s="218"/>
      <c r="M242" s="345"/>
      <c r="N242" s="338"/>
      <c r="O242" s="1628"/>
      <c r="P242" s="1628"/>
      <c r="AH242" s="1635">
        <v>0</v>
      </c>
    </row>
    <row s="1639" customFormat="1" customHeight="1" ht="0.75" hidden="1">
      <c r="A243" s="1784"/>
      <c r="B243" s="1784"/>
      <c r="C243" s="373" t="s">
        <v>1177</v>
      </c>
      <c r="D243" s="2466"/>
      <c r="E243" s="2208"/>
      <c r="F243" s="2387"/>
      <c r="G243" s="404"/>
      <c r="H243" s="1504"/>
      <c r="I243" s="655"/>
      <c r="J243" s="575"/>
      <c r="K243" s="1504"/>
      <c r="L243" s="218"/>
      <c r="M243" s="345"/>
      <c r="N243" s="338"/>
      <c r="O243" s="1628"/>
      <c r="P243" s="1628"/>
      <c r="AH243" s="1635">
        <v>0</v>
      </c>
    </row>
    <row s="1639" customFormat="1" customHeight="1" ht="18.75" hidden="1">
      <c r="A244" s="1784" t="s">
        <v>284</v>
      </c>
      <c r="B244" s="1784" t="s">
        <v>285</v>
      </c>
      <c r="C244" s="373"/>
      <c r="D244" s="2466"/>
      <c r="E244" s="2208"/>
      <c r="F244" s="2387" t="str">
        <f>INDEX(PT_DIFFERENTIATION_VTAR,MATCH(A244,PT_DIFFERENTIATION_VTAR_ID,0))</f>
        <v>Тариф на подключение (технологическое присоединение) к централизованной системе горячего водоснабжения</v>
      </c>
      <c r="G244" s="2431" t="str">
        <f>INDEX(PT_DIFFERENTIATION_NTAR,MATCH(B244,PT_DIFFERENTIATION_NTAR_ID,0))</f>
        <v/>
      </c>
      <c r="H244" s="1866"/>
      <c r="I244" s="1743"/>
      <c r="J244" s="1777"/>
      <c r="K244" s="1782"/>
      <c r="L244" s="1866" t="s">
        <v>330</v>
      </c>
      <c r="M244" s="345"/>
      <c r="N244" s="338"/>
      <c r="O244" s="1628"/>
      <c r="P244" s="1628"/>
      <c r="AH244" s="1635">
        <v>0</v>
      </c>
    </row>
    <row s="1639" customFormat="1" customHeight="1" ht="18.75" hidden="1">
      <c r="A245" s="1784"/>
      <c r="B245" s="1784"/>
      <c r="C245" s="373" t="s">
        <v>1168</v>
      </c>
      <c r="D245" s="2466"/>
      <c r="E245" s="2208"/>
      <c r="F245" s="2387"/>
      <c r="G245" s="2431"/>
      <c r="H245" s="1504"/>
      <c r="I245" s="655" t="s">
        <v>1167</v>
      </c>
      <c r="J245" s="575"/>
      <c r="K245" s="1504"/>
      <c r="L245" s="218"/>
      <c r="M245" s="345"/>
      <c r="N245" s="338"/>
      <c r="O245" s="1628"/>
      <c r="P245" s="1628"/>
      <c r="AH245" s="1635">
        <v>0</v>
      </c>
    </row>
    <row s="1639" customFormat="1" customHeight="1" ht="0.75" hidden="1">
      <c r="A246" s="1784"/>
      <c r="B246" s="1784"/>
      <c r="C246" s="373" t="s">
        <v>1177</v>
      </c>
      <c r="D246" s="2466"/>
      <c r="E246" s="2208"/>
      <c r="F246" s="2387"/>
      <c r="G246" s="404"/>
      <c r="H246" s="1504"/>
      <c r="I246" s="655"/>
      <c r="J246" s="575"/>
      <c r="K246" s="1504"/>
      <c r="L246" s="218"/>
      <c r="M246" s="345"/>
      <c r="N246" s="338"/>
      <c r="O246" s="1628"/>
      <c r="P246" s="1628"/>
      <c r="AH246" s="1635">
        <v>0</v>
      </c>
    </row>
    <row s="1639" customFormat="1" customHeight="1" ht="18.75" hidden="1">
      <c r="A247" s="1784" t="s">
        <v>289</v>
      </c>
      <c r="B247" s="1784" t="s">
        <v>290</v>
      </c>
      <c r="C247" s="373"/>
      <c r="D247" s="2466"/>
      <c r="E247" s="2208"/>
      <c r="F247" s="2387" t="str">
        <f>INDEX(PT_DIFFERENTIATION_VTAR,MATCH(A247,PT_DIFFERENTIATION_VTAR_ID,0))</f>
        <v>Тариф на водоотведение</v>
      </c>
      <c r="G247" s="2431" t="str">
        <f>INDEX(PT_DIFFERENTIATION_NTAR,MATCH(B247,PT_DIFFERENTIATION_NTAR_ID,0))</f>
        <v/>
      </c>
      <c r="H247" s="1866"/>
      <c r="I247" s="1743"/>
      <c r="J247" s="1777"/>
      <c r="K247" s="1782"/>
      <c r="L247" s="1866" t="s">
        <v>330</v>
      </c>
      <c r="M247" s="345"/>
      <c r="N247" s="338"/>
      <c r="O247" s="1628"/>
      <c r="P247" s="1628"/>
      <c r="AH247" s="1635">
        <v>0</v>
      </c>
    </row>
    <row s="1639" customFormat="1" customHeight="1" ht="18.75" hidden="1">
      <c r="A248" s="1784"/>
      <c r="B248" s="1784"/>
      <c r="C248" s="373" t="s">
        <v>1168</v>
      </c>
      <c r="D248" s="2466"/>
      <c r="E248" s="2208"/>
      <c r="F248" s="2387"/>
      <c r="G248" s="2431"/>
      <c r="H248" s="1504"/>
      <c r="I248" s="655" t="s">
        <v>1167</v>
      </c>
      <c r="J248" s="575"/>
      <c r="K248" s="1504"/>
      <c r="L248" s="218"/>
      <c r="M248" s="345"/>
      <c r="N248" s="338"/>
      <c r="O248" s="1628"/>
      <c r="P248" s="1628"/>
      <c r="AH248" s="1635">
        <v>0</v>
      </c>
    </row>
    <row s="1639" customFormat="1" customHeight="1" ht="0.75" hidden="1">
      <c r="A249" s="1784"/>
      <c r="B249" s="1784"/>
      <c r="C249" s="373" t="s">
        <v>1177</v>
      </c>
      <c r="D249" s="2466"/>
      <c r="E249" s="2208"/>
      <c r="F249" s="2387"/>
      <c r="G249" s="404"/>
      <c r="H249" s="1504"/>
      <c r="I249" s="655"/>
      <c r="J249" s="575"/>
      <c r="K249" s="1504"/>
      <c r="L249" s="218"/>
      <c r="M249" s="345"/>
      <c r="N249" s="338"/>
      <c r="O249" s="1628"/>
      <c r="P249" s="1628"/>
      <c r="AH249" s="1635">
        <v>0</v>
      </c>
    </row>
    <row s="1639" customFormat="1" customHeight="1" ht="18.75" hidden="1">
      <c r="A250" s="1784" t="s">
        <v>294</v>
      </c>
      <c r="B250" s="1784" t="s">
        <v>295</v>
      </c>
      <c r="C250" s="373"/>
      <c r="D250" s="2466"/>
      <c r="E250" s="2208"/>
      <c r="F250" s="2387" t="str">
        <f>INDEX(PT_DIFFERENTIATION_VTAR,MATCH(A250,PT_DIFFERENTIATION_VTAR_ID,0))</f>
        <v>Тариф на транспортировку сточных вод</v>
      </c>
      <c r="G250" s="2431" t="str">
        <f>INDEX(PT_DIFFERENTIATION_NTAR,MATCH(B250,PT_DIFFERENTIATION_NTAR_ID,0))</f>
        <v/>
      </c>
      <c r="H250" s="1866"/>
      <c r="I250" s="1743"/>
      <c r="J250" s="1777"/>
      <c r="K250" s="1782"/>
      <c r="L250" s="1866" t="s">
        <v>330</v>
      </c>
      <c r="M250" s="345"/>
      <c r="N250" s="338"/>
      <c r="O250" s="1628"/>
      <c r="P250" s="1628"/>
      <c r="AH250" s="1635">
        <v>0</v>
      </c>
    </row>
    <row s="1639" customFormat="1" customHeight="1" ht="18.75" hidden="1">
      <c r="A251" s="1784"/>
      <c r="B251" s="1784"/>
      <c r="C251" s="373" t="s">
        <v>1168</v>
      </c>
      <c r="D251" s="2466"/>
      <c r="E251" s="2208"/>
      <c r="F251" s="2387"/>
      <c r="G251" s="2431"/>
      <c r="H251" s="1504"/>
      <c r="I251" s="655" t="s">
        <v>1167</v>
      </c>
      <c r="J251" s="575"/>
      <c r="K251" s="1504"/>
      <c r="L251" s="218"/>
      <c r="M251" s="345"/>
      <c r="N251" s="338"/>
      <c r="O251" s="1628"/>
      <c r="P251" s="1628"/>
      <c r="AH251" s="1635">
        <v>0</v>
      </c>
    </row>
    <row s="1639" customFormat="1" customHeight="1" ht="0.75" hidden="1">
      <c r="A252" s="1784"/>
      <c r="B252" s="1784"/>
      <c r="C252" s="373" t="s">
        <v>1177</v>
      </c>
      <c r="D252" s="2466"/>
      <c r="E252" s="2208"/>
      <c r="F252" s="2387"/>
      <c r="G252" s="404"/>
      <c r="H252" s="1504"/>
      <c r="I252" s="655"/>
      <c r="J252" s="575"/>
      <c r="K252" s="1504"/>
      <c r="L252" s="218"/>
      <c r="M252" s="345"/>
      <c r="N252" s="338"/>
      <c r="O252" s="1628"/>
      <c r="P252" s="1628"/>
      <c r="AH252" s="1635">
        <v>0</v>
      </c>
    </row>
    <row s="1639" customFormat="1" customHeight="1" ht="18.75" hidden="1">
      <c r="A253" s="1784" t="s">
        <v>299</v>
      </c>
      <c r="B253" s="1784" t="s">
        <v>300</v>
      </c>
      <c r="C253" s="373"/>
      <c r="D253" s="2466"/>
      <c r="E253" s="2208"/>
      <c r="F253" s="2387" t="str">
        <f>INDEX(PT_DIFFERENTIATION_VTAR,MATCH(A253,PT_DIFFERENTIATION_VTAR_ID,0))</f>
        <v>Тариф на подключение (технологическое присоединение) к централизованной системе водоотведения</v>
      </c>
      <c r="G253" s="2431" t="str">
        <f>INDEX(PT_DIFFERENTIATION_NTAR,MATCH(B253,PT_DIFFERENTIATION_NTAR_ID,0))</f>
        <v/>
      </c>
      <c r="H253" s="1866"/>
      <c r="I253" s="1743"/>
      <c r="J253" s="1777"/>
      <c r="K253" s="1782"/>
      <c r="L253" s="1866" t="s">
        <v>330</v>
      </c>
      <c r="M253" s="345"/>
      <c r="N253" s="338"/>
      <c r="O253" s="1628"/>
      <c r="P253" s="1628"/>
      <c r="AH253" s="1635">
        <v>0</v>
      </c>
    </row>
    <row s="1639" customFormat="1" customHeight="1" ht="18.75" hidden="1">
      <c r="A254" s="1784"/>
      <c r="B254" s="1784"/>
      <c r="C254" s="373" t="s">
        <v>1168</v>
      </c>
      <c r="D254" s="2466"/>
      <c r="E254" s="2208"/>
      <c r="F254" s="2387"/>
      <c r="G254" s="2431"/>
      <c r="H254" s="1504"/>
      <c r="I254" s="655" t="s">
        <v>1167</v>
      </c>
      <c r="J254" s="575"/>
      <c r="K254" s="1504"/>
      <c r="L254" s="218"/>
      <c r="M254" s="345"/>
      <c r="N254" s="338"/>
      <c r="O254" s="1628"/>
      <c r="P254" s="1628"/>
      <c r="AH254" s="1635">
        <v>0</v>
      </c>
    </row>
    <row s="1639" customFormat="1" customHeight="1" ht="0.75">
      <c r="A255" s="1784"/>
      <c r="B255" s="1784"/>
      <c r="C255" s="373" t="s">
        <v>1177</v>
      </c>
      <c r="D255" s="2466"/>
      <c r="E255" s="2208"/>
      <c r="F255" s="2387"/>
      <c r="G255" s="404"/>
      <c r="H255" s="1504"/>
      <c r="I255" s="655"/>
      <c r="J255" s="575"/>
      <c r="K255" s="1504"/>
      <c r="L255" s="218"/>
      <c r="M255" s="345"/>
      <c r="N255" s="338"/>
      <c r="O255" s="1628"/>
      <c r="P255" s="1628"/>
      <c r="AH255" s="1635">
        <v>1</v>
      </c>
    </row>
    <row customHeight="1" ht="27">
      <c r="A256" s="1784"/>
      <c r="B256" s="1784"/>
      <c r="D256" s="380"/>
      <c r="E256" s="151" t="s">
        <v>120</v>
      </c>
      <c r="F256"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56" s="2464"/>
      <c r="H256" s="2464"/>
      <c r="I256" s="2464"/>
      <c r="J256" s="2464"/>
      <c r="K256" s="2464"/>
      <c r="L256" s="2464"/>
      <c r="M256" s="301"/>
      <c r="N256" s="338"/>
      <c r="AH256" s="378">
        <v>26</v>
      </c>
    </row>
    <row s="1639" customFormat="1" customHeight="1" ht="60.75" hidden="1">
      <c r="A257" s="1784" t="s">
        <v>164</v>
      </c>
      <c r="B257" s="1784" t="s">
        <v>165</v>
      </c>
      <c r="C257" s="373"/>
      <c r="D257" s="2466"/>
      <c r="E257" s="2208"/>
      <c r="F257" s="2387" t="str">
        <f>INDEX(PT_DIFFERENTIATION_VTAR,MATCH(A257,PT_DIFFERENTIATION_VTAR_ID,0))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7" s="2431" t="str">
        <f>INDEX(PT_DIFFERENTIATION_NTAR,MATCH(B257,PT_DIFFERENTIATION_NTAR_ID,0))</f>
        <v/>
      </c>
      <c r="H257" s="1866"/>
      <c r="I257" s="1743"/>
      <c r="J257" s="1777"/>
      <c r="K257" s="1782"/>
      <c r="L257" s="1866" t="s">
        <v>330</v>
      </c>
      <c r="M25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57" s="338"/>
      <c r="O257" s="1628"/>
      <c r="P257" s="1628"/>
      <c r="AH257" s="1635">
        <v>0</v>
      </c>
    </row>
    <row s="1639" customFormat="1" customHeight="1" ht="18.75" hidden="1">
      <c r="A258" s="1784"/>
      <c r="B258" s="1784"/>
      <c r="C258" s="373" t="s">
        <v>1168</v>
      </c>
      <c r="D258" s="2466"/>
      <c r="E258" s="2208"/>
      <c r="F258" s="2387"/>
      <c r="G258" s="2431"/>
      <c r="H258" s="1504"/>
      <c r="I258" s="655" t="s">
        <v>1167</v>
      </c>
      <c r="J258" s="575"/>
      <c r="K258" s="1504"/>
      <c r="L258" s="218"/>
      <c r="M258" s="2174"/>
      <c r="N258" s="338"/>
      <c r="O258" s="1628"/>
      <c r="P258" s="1628"/>
      <c r="AH258" s="1635">
        <v>0</v>
      </c>
    </row>
    <row s="1639" customFormat="1" customHeight="1" ht="0.75" hidden="1">
      <c r="A259" s="1784"/>
      <c r="B259" s="1784"/>
      <c r="C259" s="373" t="s">
        <v>1177</v>
      </c>
      <c r="D259" s="2466"/>
      <c r="E259" s="2208"/>
      <c r="F259" s="2387"/>
      <c r="G259" s="404"/>
      <c r="H259" s="1504"/>
      <c r="I259" s="655"/>
      <c r="J259" s="575"/>
      <c r="K259" s="1504"/>
      <c r="L259" s="218"/>
      <c r="M259" s="2174"/>
      <c r="N259" s="338"/>
      <c r="O259" s="1628"/>
      <c r="P259" s="1628"/>
      <c r="AH259" s="1635">
        <v>0</v>
      </c>
    </row>
    <row s="1639" customFormat="1" customHeight="1" ht="45">
      <c r="A260" s="1784" t="s">
        <v>172</v>
      </c>
      <c r="B260" s="1784" t="s">
        <v>173</v>
      </c>
      <c r="C260" s="373"/>
      <c r="D260" s="2466"/>
      <c r="E260" s="2208"/>
      <c r="F260" s="2387" t="str">
        <f>INDEX(PT_DIFFERENTIATION_VTAR,MATCH(A260,PT_DIFFERENTIATION_VTAR_ID,0))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60" s="2431" t="str">
        <f>INDEX(PT_DIFFERENTIATION_NTAR,MATCH(B260,PT_DIFFERENTIATION_NTAR_ID,0))</f>
        <v>Тариф на тепловую энергию от котельных по ул. Авиаторов, д.14, ул. Ноябрьская, д.6/6, ул. Октябрьская, д.12, ул. Центральная, д.60/5</v>
      </c>
      <c r="H260" s="1866"/>
      <c r="I260" s="1743">
        <v>46023</v>
      </c>
      <c r="J260" s="1777">
        <v>47848</v>
      </c>
      <c r="K260" s="1782">
        <v>0</v>
      </c>
      <c r="L260" s="1866" t="s">
        <v>330</v>
      </c>
      <c r="M260" s="2175"/>
      <c r="N260" s="338"/>
      <c r="O260" s="1628"/>
      <c r="P260" s="1628"/>
      <c r="AH260" s="1635">
        <v>0</v>
      </c>
    </row>
    <row s="1639" customFormat="1" customHeight="1" ht="18.75">
      <c r="A261" s="1784"/>
      <c r="B261" s="1784"/>
      <c r="C261" s="373" t="s">
        <v>1168</v>
      </c>
      <c r="D261" s="2466"/>
      <c r="E261" s="2208"/>
      <c r="F261" s="2387"/>
      <c r="G261" s="2431"/>
      <c r="H261" s="1504"/>
      <c r="I261" s="655" t="s">
        <v>1167</v>
      </c>
      <c r="J261" s="575"/>
      <c r="K261" s="1504"/>
      <c r="L261" s="218"/>
      <c r="M261" s="1865"/>
      <c r="N261" s="338"/>
      <c r="O261" s="1628"/>
      <c r="P261" s="1628"/>
      <c r="AH261" s="1635">
        <v>0</v>
      </c>
    </row>
    <row s="1639" customFormat="1" customHeight="1" ht="18.75">
      <c r="A262" s="1827" t="s">
        <v>172</v>
      </c>
      <c r="B262" s="1827" t="s">
        <v>181</v>
      </c>
      <c r="C262" s="1691"/>
      <c r="D262" s="348"/>
      <c r="E262" s="1035"/>
      <c r="F262" s="1035"/>
      <c r="G262" s="2431" t="str">
        <f>INDEX(PT_DIFFERENTIATION_NTAR,MATCH(B262,PT_DIFFERENTIATION_NTAR_ID,0))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H262" s="2275"/>
      <c r="I262" s="1743">
        <v>46023</v>
      </c>
      <c r="J262" s="1777">
        <v>47848</v>
      </c>
      <c r="K262" s="1782">
        <v>0</v>
      </c>
      <c r="L262" s="2275" t="s">
        <v>330</v>
      </c>
      <c r="M262" s="2322"/>
      <c r="N262" s="622"/>
      <c r="O262" s="1628"/>
      <c r="P262" s="1628"/>
      <c r="Q262" s="1639"/>
      <c r="R262" s="1639"/>
      <c r="S262" s="1639"/>
      <c r="T262" s="1639"/>
      <c r="U262" s="1639"/>
      <c r="V262" s="1639"/>
      <c r="W262" s="1639"/>
      <c r="X262" s="1639"/>
      <c r="Y262" s="1639"/>
      <c r="Z262" s="1639"/>
      <c r="AA262" s="1639"/>
      <c r="AB262" s="1639"/>
      <c r="AC262" s="1639"/>
      <c r="AD262" s="1639"/>
      <c r="AE262" s="1639"/>
      <c r="AF262" s="1639"/>
      <c r="AG262" s="1639"/>
      <c r="AH262" s="1639">
        <v>0</v>
      </c>
    </row>
    <row s="1639" customFormat="1" customHeight="1" ht="18.75">
      <c r="A263" s="1827"/>
      <c r="B263" s="1827"/>
      <c r="C263" s="1691" t="s">
        <v>1168</v>
      </c>
      <c r="D263" s="348"/>
      <c r="E263" s="1035"/>
      <c r="F263" s="1035"/>
      <c r="G263" s="2431"/>
      <c r="H263" s="2667"/>
      <c r="I263" s="2677" t="s">
        <v>1167</v>
      </c>
      <c r="J263" s="2669"/>
      <c r="K263" s="2667"/>
      <c r="L263" s="2670"/>
      <c r="M263" s="2322"/>
      <c r="N263" s="622"/>
      <c r="O263" s="1628"/>
      <c r="P263" s="1628"/>
      <c r="Q263" s="1639"/>
      <c r="R263" s="1639"/>
      <c r="S263" s="1639"/>
      <c r="T263" s="1639"/>
      <c r="U263" s="1639"/>
      <c r="V263" s="1639"/>
      <c r="W263" s="1639"/>
      <c r="X263" s="1639"/>
      <c r="Y263" s="1639"/>
      <c r="Z263" s="1639"/>
      <c r="AA263" s="1639"/>
      <c r="AB263" s="1639"/>
      <c r="AC263" s="1639"/>
      <c r="AD263" s="1639"/>
      <c r="AE263" s="1639"/>
      <c r="AF263" s="1639"/>
      <c r="AG263" s="1639"/>
      <c r="AH263" s="1639">
        <v>0</v>
      </c>
    </row>
    <row s="1639" customFormat="1" customHeight="1" ht="18.75">
      <c r="A264" s="1827" t="s">
        <v>172</v>
      </c>
      <c r="B264" s="1827" t="s">
        <v>186</v>
      </c>
      <c r="C264" s="1691"/>
      <c r="D264" s="348"/>
      <c r="E264" s="1035"/>
      <c r="F264" s="1035"/>
      <c r="G264" s="2431" t="str">
        <f>INDEX(PT_DIFFERENTIATION_NTAR,MATCH(B264,PT_DIFFERENTIATION_NTAR_ID,0))</f>
        <v>Тариф на тепловую энергию от котельной по ул. Аганская, д.64(г.Покачи)</v>
      </c>
      <c r="H264" s="2275"/>
      <c r="I264" s="1743">
        <v>46023</v>
      </c>
      <c r="J264" s="1777">
        <v>47848</v>
      </c>
      <c r="K264" s="1782">
        <v>0</v>
      </c>
      <c r="L264" s="2275" t="s">
        <v>330</v>
      </c>
      <c r="M264" s="2322"/>
      <c r="N264" s="622"/>
      <c r="O264" s="1628"/>
      <c r="P264" s="1628"/>
      <c r="Q264" s="1639"/>
      <c r="R264" s="1639"/>
      <c r="S264" s="1639"/>
      <c r="T264" s="1639"/>
      <c r="U264" s="1639"/>
      <c r="V264" s="1639"/>
      <c r="W264" s="1639"/>
      <c r="X264" s="1639"/>
      <c r="Y264" s="1639"/>
      <c r="Z264" s="1639"/>
      <c r="AA264" s="1639"/>
      <c r="AB264" s="1639"/>
      <c r="AC264" s="1639"/>
      <c r="AD264" s="1639"/>
      <c r="AE264" s="1639"/>
      <c r="AF264" s="1639"/>
      <c r="AG264" s="1639"/>
      <c r="AH264" s="1639">
        <v>0</v>
      </c>
    </row>
    <row s="1639" customFormat="1" customHeight="1" ht="18.75">
      <c r="A265" s="1827"/>
      <c r="B265" s="1827"/>
      <c r="C265" s="1691" t="s">
        <v>1168</v>
      </c>
      <c r="D265" s="348"/>
      <c r="E265" s="1035"/>
      <c r="F265" s="1035"/>
      <c r="G265" s="2431"/>
      <c r="H265" s="2667"/>
      <c r="I265" s="2678" t="s">
        <v>1167</v>
      </c>
      <c r="J265" s="2669"/>
      <c r="K265" s="2667"/>
      <c r="L265" s="2670"/>
      <c r="M265" s="2322"/>
      <c r="N265" s="622"/>
      <c r="O265" s="1628"/>
      <c r="P265" s="1628"/>
      <c r="Q265" s="1639"/>
      <c r="R265" s="1639"/>
      <c r="S265" s="1639"/>
      <c r="T265" s="1639"/>
      <c r="U265" s="1639"/>
      <c r="V265" s="1639"/>
      <c r="W265" s="1639"/>
      <c r="X265" s="1639"/>
      <c r="Y265" s="1639"/>
      <c r="Z265" s="1639"/>
      <c r="AA265" s="1639"/>
      <c r="AB265" s="1639"/>
      <c r="AC265" s="1639"/>
      <c r="AD265" s="1639"/>
      <c r="AE265" s="1639"/>
      <c r="AF265" s="1639"/>
      <c r="AG265" s="1639"/>
      <c r="AH265" s="1639">
        <v>0</v>
      </c>
    </row>
    <row s="1639" customFormat="1" customHeight="1" ht="0.75">
      <c r="A266" s="1784"/>
      <c r="B266" s="1784"/>
      <c r="C266" s="373" t="s">
        <v>1177</v>
      </c>
      <c r="D266" s="2466"/>
      <c r="E266" s="2208"/>
      <c r="F266" s="2387"/>
      <c r="G266" s="404"/>
      <c r="H266" s="1504"/>
      <c r="I266" s="655"/>
      <c r="J266" s="575"/>
      <c r="K266" s="1504"/>
      <c r="L266" s="218"/>
      <c r="M266" s="345"/>
      <c r="N266" s="338"/>
      <c r="O266" s="1628"/>
      <c r="P266" s="1628"/>
      <c r="AH266" s="1635">
        <v>0</v>
      </c>
    </row>
    <row s="1639" customFormat="1" customHeight="1" ht="45" hidden="1">
      <c r="A267" s="1784" t="s">
        <v>193</v>
      </c>
      <c r="B267" s="1784" t="s">
        <v>194</v>
      </c>
      <c r="C267" s="373"/>
      <c r="D267" s="2466"/>
      <c r="E267" s="2208"/>
      <c r="F267" s="2387" t="str">
        <f>INDEX(PT_DIFFERENTIATION_VTAR,MATCH(A267,PT_DIFFERENTIATION_VTAR_ID,0))</f>
        <v>Тарифы на теплоноситель, поставляемый теплоснабжающими организациями потребителям, другим теплоснабжающим организациям</v>
      </c>
      <c r="G267" s="2431" t="str">
        <f>INDEX(PT_DIFFERENTIATION_NTAR,MATCH(B267,PT_DIFFERENTIATION_NTAR_ID,0))</f>
        <v/>
      </c>
      <c r="H267" s="1866"/>
      <c r="I267" s="1743"/>
      <c r="J267" s="1777"/>
      <c r="K267" s="1782"/>
      <c r="L267" s="1866" t="s">
        <v>330</v>
      </c>
      <c r="M267" s="345"/>
      <c r="N267" s="338"/>
      <c r="O267" s="1628"/>
      <c r="P267" s="1628"/>
      <c r="AH267" s="1635">
        <v>0</v>
      </c>
    </row>
    <row s="1639" customFormat="1" customHeight="1" ht="18.75" hidden="1">
      <c r="A268" s="1784"/>
      <c r="B268" s="1784"/>
      <c r="C268" s="373" t="s">
        <v>1168</v>
      </c>
      <c r="D268" s="2466"/>
      <c r="E268" s="2208"/>
      <c r="F268" s="2387"/>
      <c r="G268" s="2431"/>
      <c r="H268" s="1504"/>
      <c r="I268" s="655" t="s">
        <v>1167</v>
      </c>
      <c r="J268" s="575"/>
      <c r="K268" s="1504"/>
      <c r="L268" s="218"/>
      <c r="M268" s="345"/>
      <c r="N268" s="338"/>
      <c r="O268" s="1628"/>
      <c r="P268" s="1628"/>
      <c r="AH268" s="1635">
        <v>0</v>
      </c>
    </row>
    <row s="1639" customFormat="1" customHeight="1" ht="0.75" hidden="1">
      <c r="A269" s="1784"/>
      <c r="B269" s="1784"/>
      <c r="C269" s="373" t="s">
        <v>1177</v>
      </c>
      <c r="D269" s="2466"/>
      <c r="E269" s="2208"/>
      <c r="F269" s="2387"/>
      <c r="G269" s="404"/>
      <c r="H269" s="1504"/>
      <c r="I269" s="655"/>
      <c r="J269" s="575"/>
      <c r="K269" s="1504"/>
      <c r="L269" s="218"/>
      <c r="M269" s="345"/>
      <c r="N269" s="338"/>
      <c r="O269" s="1628"/>
      <c r="P269" s="1628"/>
      <c r="AH269" s="1635">
        <v>0</v>
      </c>
    </row>
    <row s="1639" customFormat="1" customHeight="1" ht="45" hidden="1">
      <c r="A270" s="1784" t="s">
        <v>199</v>
      </c>
      <c r="B270" s="1784" t="s">
        <v>200</v>
      </c>
      <c r="C270" s="373"/>
      <c r="D270" s="2466"/>
      <c r="E270" s="2208"/>
      <c r="F270" s="2387" t="str">
        <f>INDEX(PT_DIFFERENTIATION_VTAR,MATCH(A270,PT_DIFFERENTIATION_VTAR_ID,0))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0" s="2431" t="str">
        <f>INDEX(PT_DIFFERENTIATION_NTAR,MATCH(B270,PT_DIFFERENTIATION_NTAR_ID,0))</f>
        <v/>
      </c>
      <c r="H270" s="1866"/>
      <c r="I270" s="1743"/>
      <c r="J270" s="1777"/>
      <c r="K270" s="1782"/>
      <c r="L270" s="1866" t="s">
        <v>330</v>
      </c>
      <c r="M270" s="345"/>
      <c r="N270" s="338"/>
      <c r="O270" s="1628"/>
      <c r="P270" s="1628"/>
      <c r="AH270" s="1635">
        <v>0</v>
      </c>
    </row>
    <row s="1639" customFormat="1" customHeight="1" ht="18.75" hidden="1">
      <c r="A271" s="1784"/>
      <c r="B271" s="1784"/>
      <c r="C271" s="373" t="s">
        <v>1168</v>
      </c>
      <c r="D271" s="2466"/>
      <c r="E271" s="2208"/>
      <c r="F271" s="2387"/>
      <c r="G271" s="2431"/>
      <c r="H271" s="1504"/>
      <c r="I271" s="655" t="s">
        <v>1167</v>
      </c>
      <c r="J271" s="575"/>
      <c r="K271" s="1504"/>
      <c r="L271" s="218"/>
      <c r="M271" s="345"/>
      <c r="N271" s="338"/>
      <c r="O271" s="1628"/>
      <c r="P271" s="1628"/>
      <c r="AH271" s="1635">
        <v>0</v>
      </c>
    </row>
    <row s="1639" customFormat="1" customHeight="1" ht="0.75" hidden="1">
      <c r="A272" s="1784"/>
      <c r="B272" s="1784"/>
      <c r="C272" s="373" t="s">
        <v>1177</v>
      </c>
      <c r="D272" s="2466"/>
      <c r="E272" s="2208"/>
      <c r="F272" s="2387"/>
      <c r="G272" s="404"/>
      <c r="H272" s="1504"/>
      <c r="I272" s="655"/>
      <c r="J272" s="575"/>
      <c r="K272" s="1504"/>
      <c r="L272" s="218"/>
      <c r="M272" s="345"/>
      <c r="N272" s="338"/>
      <c r="O272" s="1628"/>
      <c r="P272" s="1628"/>
      <c r="AH272" s="1635">
        <v>0</v>
      </c>
    </row>
    <row s="1639" customFormat="1" customHeight="1" ht="18.75" hidden="1">
      <c r="A273" s="1784" t="s">
        <v>205</v>
      </c>
      <c r="B273" s="1784" t="s">
        <v>206</v>
      </c>
      <c r="C273" s="373"/>
      <c r="D273" s="2466"/>
      <c r="E273" s="2208"/>
      <c r="F273" s="2387" t="str">
        <f>INDEX(PT_DIFFERENTIATION_VTAR,MATCH(A273,PT_DIFFERENTIATION_VTAR_ID,0))</f>
        <v>Тарифы на услуги по передаче тепловой энергии</v>
      </c>
      <c r="G273" s="2431" t="str">
        <f>INDEX(PT_DIFFERENTIATION_NTAR,MATCH(B273,PT_DIFFERENTIATION_NTAR_ID,0))</f>
        <v/>
      </c>
      <c r="H273" s="1866"/>
      <c r="I273" s="1743"/>
      <c r="J273" s="1777"/>
      <c r="K273" s="1782"/>
      <c r="L273" s="1866" t="s">
        <v>330</v>
      </c>
      <c r="M273" s="345"/>
      <c r="N273" s="338"/>
      <c r="O273" s="1628"/>
      <c r="P273" s="1628"/>
      <c r="AH273" s="1635">
        <v>0</v>
      </c>
    </row>
    <row s="1639" customFormat="1" customHeight="1" ht="18.75" hidden="1">
      <c r="A274" s="1784"/>
      <c r="B274" s="1784"/>
      <c r="C274" s="373" t="s">
        <v>1168</v>
      </c>
      <c r="D274" s="2466"/>
      <c r="E274" s="2208"/>
      <c r="F274" s="2387"/>
      <c r="G274" s="2431"/>
      <c r="H274" s="1504"/>
      <c r="I274" s="655" t="s">
        <v>1167</v>
      </c>
      <c r="J274" s="575"/>
      <c r="K274" s="1504"/>
      <c r="L274" s="218"/>
      <c r="M274" s="345"/>
      <c r="N274" s="338"/>
      <c r="O274" s="1628"/>
      <c r="P274" s="1628"/>
      <c r="AH274" s="1635">
        <v>0</v>
      </c>
    </row>
    <row s="1639" customFormat="1" customHeight="1" ht="0.75" hidden="1">
      <c r="A275" s="1784"/>
      <c r="B275" s="1784"/>
      <c r="C275" s="373" t="s">
        <v>1177</v>
      </c>
      <c r="D275" s="2466"/>
      <c r="E275" s="2208"/>
      <c r="F275" s="2387"/>
      <c r="G275" s="404"/>
      <c r="H275" s="1504"/>
      <c r="I275" s="655"/>
      <c r="J275" s="575"/>
      <c r="K275" s="1504"/>
      <c r="L275" s="218"/>
      <c r="M275" s="345"/>
      <c r="N275" s="338"/>
      <c r="O275" s="1628"/>
      <c r="P275" s="1628"/>
      <c r="AH275" s="1635">
        <v>0</v>
      </c>
    </row>
    <row s="1639" customFormat="1" customHeight="1" ht="18.75" hidden="1">
      <c r="A276" s="1784" t="s">
        <v>211</v>
      </c>
      <c r="B276" s="1784" t="s">
        <v>212</v>
      </c>
      <c r="C276" s="373"/>
      <c r="D276" s="2466"/>
      <c r="E276" s="2208"/>
      <c r="F276" s="2387" t="str">
        <f>INDEX(PT_DIFFERENTIATION_VTAR,MATCH(A276,PT_DIFFERENTIATION_VTAR_ID,0))</f>
        <v>Тарифы на услуги по передаче теплоносителя</v>
      </c>
      <c r="G276" s="2431" t="str">
        <f>INDEX(PT_DIFFERENTIATION_NTAR,MATCH(B276,PT_DIFFERENTIATION_NTAR_ID,0))</f>
        <v/>
      </c>
      <c r="H276" s="1866"/>
      <c r="I276" s="1743"/>
      <c r="J276" s="1777"/>
      <c r="K276" s="1782"/>
      <c r="L276" s="1866" t="s">
        <v>330</v>
      </c>
      <c r="M276" s="345"/>
      <c r="N276" s="338"/>
      <c r="O276" s="1628"/>
      <c r="P276" s="1628"/>
      <c r="AH276" s="1635">
        <v>0</v>
      </c>
    </row>
    <row s="1639" customFormat="1" customHeight="1" ht="18.75" hidden="1">
      <c r="A277" s="1784"/>
      <c r="B277" s="1784"/>
      <c r="C277" s="373" t="s">
        <v>1168</v>
      </c>
      <c r="D277" s="2466"/>
      <c r="E277" s="2208"/>
      <c r="F277" s="2387"/>
      <c r="G277" s="2431"/>
      <c r="H277" s="1504"/>
      <c r="I277" s="655" t="s">
        <v>1167</v>
      </c>
      <c r="J277" s="575"/>
      <c r="K277" s="1504"/>
      <c r="L277" s="218"/>
      <c r="M277" s="345"/>
      <c r="N277" s="338"/>
      <c r="O277" s="1628"/>
      <c r="P277" s="1628"/>
      <c r="AH277" s="1635">
        <v>0</v>
      </c>
    </row>
    <row s="1639" customFormat="1" customHeight="1" ht="0.75" hidden="1">
      <c r="A278" s="1784"/>
      <c r="B278" s="1784"/>
      <c r="C278" s="373" t="s">
        <v>1177</v>
      </c>
      <c r="D278" s="2466"/>
      <c r="E278" s="2208"/>
      <c r="F278" s="2387"/>
      <c r="G278" s="404"/>
      <c r="H278" s="1504"/>
      <c r="I278" s="655"/>
      <c r="J278" s="575"/>
      <c r="K278" s="1504"/>
      <c r="L278" s="218"/>
      <c r="M278" s="345"/>
      <c r="N278" s="338"/>
      <c r="O278" s="1628"/>
      <c r="P278" s="1628"/>
      <c r="AH278" s="1635">
        <v>0</v>
      </c>
    </row>
    <row s="1639" customFormat="1" customHeight="1" ht="18.75" hidden="1">
      <c r="A279" s="1784" t="s">
        <v>217</v>
      </c>
      <c r="B279" s="1784" t="s">
        <v>218</v>
      </c>
      <c r="C279" s="373"/>
      <c r="D279" s="2466"/>
      <c r="E279" s="2208"/>
      <c r="F279" s="2387" t="str">
        <f>INDEX(PT_DIFFERENTIATION_VTAR,MATCH(A279,PT_DIFFERENTIATION_VTAR_ID,0))</f>
        <v>Плата за услуги по поддержанию резервной тепловой мощности при отсутствии потребления тепловой энергии</v>
      </c>
      <c r="G279" s="2431" t="str">
        <f>INDEX(PT_DIFFERENTIATION_NTAR,MATCH(B279,PT_DIFFERENTIATION_NTAR_ID,0))</f>
        <v/>
      </c>
      <c r="H279" s="1866"/>
      <c r="I279" s="1743"/>
      <c r="J279" s="1777"/>
      <c r="K279" s="1782"/>
      <c r="L279" s="1866" t="s">
        <v>330</v>
      </c>
      <c r="M279" s="345"/>
      <c r="N279" s="338"/>
      <c r="O279" s="1628"/>
      <c r="P279" s="1628"/>
      <c r="AH279" s="1635">
        <v>0</v>
      </c>
    </row>
    <row s="1639" customFormat="1" customHeight="1" ht="18.75" hidden="1">
      <c r="A280" s="1784"/>
      <c r="B280" s="1784"/>
      <c r="C280" s="373" t="s">
        <v>1168</v>
      </c>
      <c r="D280" s="2466"/>
      <c r="E280" s="2208"/>
      <c r="F280" s="2387"/>
      <c r="G280" s="2431"/>
      <c r="H280" s="1504"/>
      <c r="I280" s="655" t="s">
        <v>1167</v>
      </c>
      <c r="J280" s="575"/>
      <c r="K280" s="1504"/>
      <c r="L280" s="218"/>
      <c r="M280" s="345"/>
      <c r="N280" s="338"/>
      <c r="O280" s="1628"/>
      <c r="P280" s="1628"/>
      <c r="AH280" s="1635">
        <v>0</v>
      </c>
    </row>
    <row s="1639" customFormat="1" customHeight="1" ht="0.75" hidden="1">
      <c r="A281" s="1784"/>
      <c r="B281" s="1784"/>
      <c r="C281" s="373" t="s">
        <v>1177</v>
      </c>
      <c r="D281" s="2466"/>
      <c r="E281" s="2208"/>
      <c r="F281" s="2387"/>
      <c r="G281" s="404"/>
      <c r="H281" s="1504"/>
      <c r="I281" s="655"/>
      <c r="J281" s="575"/>
      <c r="K281" s="1504"/>
      <c r="L281" s="218"/>
      <c r="M281" s="345"/>
      <c r="N281" s="338"/>
      <c r="O281" s="1628"/>
      <c r="P281" s="1628"/>
      <c r="AH281" s="1635">
        <v>0</v>
      </c>
    </row>
    <row s="1639" customFormat="1" customHeight="1" ht="18.75" hidden="1">
      <c r="A282" s="1784" t="s">
        <v>223</v>
      </c>
      <c r="B282" s="1784" t="s">
        <v>224</v>
      </c>
      <c r="C282" s="373"/>
      <c r="D282" s="2466"/>
      <c r="E282" s="2208"/>
      <c r="F282" s="2387" t="str">
        <f>INDEX(PT_DIFFERENTIATION_VTAR,MATCH(A282,PT_DIFFERENTIATION_VTAR_ID,0))</f>
        <v>Плата за подключение (технологическое присоединение) к системе теплоснабжения</v>
      </c>
      <c r="G282" s="2431" t="str">
        <f>INDEX(PT_DIFFERENTIATION_NTAR,MATCH(B282,PT_DIFFERENTIATION_NTAR_ID,0))</f>
        <v/>
      </c>
      <c r="H282" s="1866"/>
      <c r="I282" s="1743"/>
      <c r="J282" s="1777"/>
      <c r="K282" s="1782"/>
      <c r="L282" s="1866" t="s">
        <v>330</v>
      </c>
      <c r="M282" s="345"/>
      <c r="N282" s="338"/>
      <c r="O282" s="1628"/>
      <c r="P282" s="1628"/>
      <c r="AH282" s="1635">
        <v>0</v>
      </c>
    </row>
    <row s="1639" customFormat="1" customHeight="1" ht="18.75" hidden="1">
      <c r="A283" s="1784"/>
      <c r="B283" s="1784"/>
      <c r="C283" s="373" t="s">
        <v>1168</v>
      </c>
      <c r="D283" s="2466"/>
      <c r="E283" s="2208"/>
      <c r="F283" s="2387"/>
      <c r="G283" s="2431"/>
      <c r="H283" s="1504"/>
      <c r="I283" s="655" t="s">
        <v>1167</v>
      </c>
      <c r="J283" s="575"/>
      <c r="K283" s="1504"/>
      <c r="L283" s="218"/>
      <c r="M283" s="345"/>
      <c r="N283" s="338"/>
      <c r="O283" s="1628"/>
      <c r="P283" s="1628"/>
      <c r="AH283" s="1635">
        <v>0</v>
      </c>
    </row>
    <row s="1639" customFormat="1" customHeight="1" ht="0.75" hidden="1">
      <c r="A284" s="1784"/>
      <c r="B284" s="1784"/>
      <c r="C284" s="373" t="s">
        <v>1177</v>
      </c>
      <c r="D284" s="2466"/>
      <c r="E284" s="2208"/>
      <c r="F284" s="2387"/>
      <c r="G284" s="404"/>
      <c r="H284" s="1504"/>
      <c r="I284" s="655"/>
      <c r="J284" s="575"/>
      <c r="K284" s="1504"/>
      <c r="L284" s="218"/>
      <c r="M284" s="345"/>
      <c r="N284" s="338"/>
      <c r="O284" s="1628"/>
      <c r="P284" s="1628"/>
      <c r="AH284" s="1635">
        <v>0</v>
      </c>
    </row>
    <row s="1639" customFormat="1" customHeight="1" ht="18.75" hidden="1">
      <c r="A285" s="1784" t="s">
        <v>229</v>
      </c>
      <c r="B285" s="1784" t="s">
        <v>230</v>
      </c>
      <c r="C285" s="373"/>
      <c r="D285" s="2466"/>
      <c r="E285" s="2208"/>
      <c r="F285" s="2387" t="str">
        <f>INDEX(PT_DIFFERENTIATION_VTAR,MATCH(A285,PT_DIFFERENTIATION_VTAR_ID,0))</f>
        <v>Плата за подключение (технологическое присоединение) к системе теплоснабжения (индивидуальная)</v>
      </c>
      <c r="G285" s="2431" t="str">
        <f>INDEX(PT_DIFFERENTIATION_NTAR,MATCH(B285,PT_DIFFERENTIATION_NTAR_ID,0))</f>
        <v/>
      </c>
      <c r="H285" s="1993"/>
      <c r="I285" s="1743"/>
      <c r="J285" s="1777"/>
      <c r="K285" s="1782"/>
      <c r="L285" s="1993" t="s">
        <v>330</v>
      </c>
      <c r="M285" s="345"/>
      <c r="N285" s="338"/>
      <c r="O285" s="1628"/>
      <c r="P285" s="1628"/>
      <c r="AH285" s="1635">
        <v>0</v>
      </c>
    </row>
    <row s="1639" customFormat="1" customHeight="1" ht="18.75" hidden="1">
      <c r="A286" s="1784"/>
      <c r="B286" s="1784"/>
      <c r="C286" s="373" t="s">
        <v>1168</v>
      </c>
      <c r="D286" s="2466"/>
      <c r="E286" s="2208"/>
      <c r="F286" s="2387"/>
      <c r="G286" s="2431"/>
      <c r="H286" s="1504"/>
      <c r="I286" s="655" t="s">
        <v>1167</v>
      </c>
      <c r="J286" s="575"/>
      <c r="K286" s="1504"/>
      <c r="L286" s="218"/>
      <c r="M286" s="345"/>
      <c r="N286" s="338"/>
      <c r="O286" s="1628"/>
      <c r="P286" s="1628"/>
      <c r="AH286" s="1635">
        <v>0</v>
      </c>
    </row>
    <row s="1639" customFormat="1" customHeight="1" ht="0.75" hidden="1">
      <c r="A287" s="1784"/>
      <c r="B287" s="1784"/>
      <c r="C287" s="373" t="s">
        <v>1177</v>
      </c>
      <c r="D287" s="2466"/>
      <c r="E287" s="2208"/>
      <c r="F287" s="2387"/>
      <c r="G287" s="404"/>
      <c r="H287" s="1504"/>
      <c r="I287" s="655"/>
      <c r="J287" s="575"/>
      <c r="K287" s="1504"/>
      <c r="L287" s="218"/>
      <c r="M287" s="345"/>
      <c r="N287" s="338"/>
      <c r="O287" s="1628"/>
      <c r="P287" s="1628"/>
      <c r="AH287" s="1635">
        <v>0</v>
      </c>
    </row>
    <row s="1639" customFormat="1" customHeight="1" ht="18.75" hidden="1">
      <c r="A288" s="1784" t="s">
        <v>249</v>
      </c>
      <c r="B288" s="1784" t="s">
        <v>250</v>
      </c>
      <c r="C288" s="373"/>
      <c r="D288" s="2466"/>
      <c r="E288" s="2208"/>
      <c r="F288" s="2387" t="str">
        <f>INDEX(PT_DIFFERENTIATION_VTAR,MATCH(A288,PT_DIFFERENTIATION_VTAR_ID,0))</f>
        <v>Тариф на питьевую воду (питьевое водоснабжение)</v>
      </c>
      <c r="G288" s="2431" t="str">
        <f>INDEX(PT_DIFFERENTIATION_NTAR,MATCH(B288,PT_DIFFERENTIATION_NTAR_ID,0))</f>
        <v/>
      </c>
      <c r="H288" s="1866"/>
      <c r="I288" s="1743"/>
      <c r="J288" s="1777"/>
      <c r="K288" s="1782"/>
      <c r="L288" s="1866" t="s">
        <v>330</v>
      </c>
      <c r="M288" s="345"/>
      <c r="N288" s="338"/>
      <c r="O288" s="1628"/>
      <c r="P288" s="1628"/>
      <c r="AH288" s="1635">
        <v>0</v>
      </c>
    </row>
    <row s="1639" customFormat="1" customHeight="1" ht="18.75" hidden="1">
      <c r="A289" s="1784"/>
      <c r="B289" s="1784"/>
      <c r="C289" s="373" t="s">
        <v>1168</v>
      </c>
      <c r="D289" s="2466"/>
      <c r="E289" s="2208"/>
      <c r="F289" s="2387"/>
      <c r="G289" s="2431"/>
      <c r="H289" s="1504"/>
      <c r="I289" s="655" t="s">
        <v>1167</v>
      </c>
      <c r="J289" s="575"/>
      <c r="K289" s="1504"/>
      <c r="L289" s="218"/>
      <c r="M289" s="345"/>
      <c r="N289" s="338"/>
      <c r="O289" s="1628"/>
      <c r="P289" s="1628"/>
      <c r="AH289" s="1635">
        <v>0</v>
      </c>
    </row>
    <row s="1639" customFormat="1" customHeight="1" ht="0.75" hidden="1">
      <c r="A290" s="1784"/>
      <c r="B290" s="1784"/>
      <c r="C290" s="373" t="s">
        <v>1177</v>
      </c>
      <c r="D290" s="2466"/>
      <c r="E290" s="2208"/>
      <c r="F290" s="2387"/>
      <c r="G290" s="404"/>
      <c r="H290" s="1504"/>
      <c r="I290" s="655"/>
      <c r="J290" s="575"/>
      <c r="K290" s="1504"/>
      <c r="L290" s="218"/>
      <c r="M290" s="345"/>
      <c r="N290" s="338"/>
      <c r="O290" s="1628"/>
      <c r="P290" s="1628"/>
      <c r="AH290" s="1635">
        <v>0</v>
      </c>
    </row>
    <row s="1639" customFormat="1" customHeight="1" ht="18.75" hidden="1">
      <c r="A291" s="1784" t="s">
        <v>254</v>
      </c>
      <c r="B291" s="1784" t="s">
        <v>255</v>
      </c>
      <c r="C291" s="373"/>
      <c r="D291" s="2466"/>
      <c r="E291" s="2208"/>
      <c r="F291" s="2387" t="str">
        <f>INDEX(PT_DIFFERENTIATION_VTAR,MATCH(A291,PT_DIFFERENTIATION_VTAR_ID,0))</f>
        <v>Тариф на техническую воду</v>
      </c>
      <c r="G291" s="2431" t="str">
        <f>INDEX(PT_DIFFERENTIATION_NTAR,MATCH(B291,PT_DIFFERENTIATION_NTAR_ID,0))</f>
        <v/>
      </c>
      <c r="H291" s="1866"/>
      <c r="I291" s="1743"/>
      <c r="J291" s="1777"/>
      <c r="K291" s="1782"/>
      <c r="L291" s="1866" t="s">
        <v>330</v>
      </c>
      <c r="M291" s="345"/>
      <c r="N291" s="338"/>
      <c r="O291" s="1628"/>
      <c r="P291" s="1628"/>
      <c r="AH291" s="1635">
        <v>0</v>
      </c>
    </row>
    <row s="1639" customFormat="1" customHeight="1" ht="18.75" hidden="1">
      <c r="A292" s="1784"/>
      <c r="B292" s="1784"/>
      <c r="C292" s="373" t="s">
        <v>1168</v>
      </c>
      <c r="D292" s="2466"/>
      <c r="E292" s="2208"/>
      <c r="F292" s="2387"/>
      <c r="G292" s="2431"/>
      <c r="H292" s="1504"/>
      <c r="I292" s="655" t="s">
        <v>1167</v>
      </c>
      <c r="J292" s="575"/>
      <c r="K292" s="1504"/>
      <c r="L292" s="218"/>
      <c r="M292" s="345"/>
      <c r="N292" s="338"/>
      <c r="O292" s="1628"/>
      <c r="P292" s="1628"/>
      <c r="AH292" s="1635">
        <v>0</v>
      </c>
    </row>
    <row s="1639" customFormat="1" customHeight="1" ht="0.75" hidden="1">
      <c r="A293" s="1784"/>
      <c r="B293" s="1784"/>
      <c r="C293" s="373" t="s">
        <v>1177</v>
      </c>
      <c r="D293" s="2466"/>
      <c r="E293" s="2208"/>
      <c r="F293" s="2387"/>
      <c r="G293" s="404"/>
      <c r="H293" s="1504"/>
      <c r="I293" s="655"/>
      <c r="J293" s="575"/>
      <c r="K293" s="1504"/>
      <c r="L293" s="218"/>
      <c r="M293" s="345"/>
      <c r="N293" s="338"/>
      <c r="O293" s="1628"/>
      <c r="P293" s="1628"/>
      <c r="AH293" s="1635">
        <v>0</v>
      </c>
    </row>
    <row s="1639" customFormat="1" customHeight="1" ht="18.75" hidden="1">
      <c r="A294" s="1784" t="s">
        <v>259</v>
      </c>
      <c r="B294" s="1784" t="s">
        <v>260</v>
      </c>
      <c r="C294" s="373"/>
      <c r="D294" s="2466"/>
      <c r="E294" s="2208"/>
      <c r="F294" s="2387" t="str">
        <f>INDEX(PT_DIFFERENTIATION_VTAR,MATCH(A294,PT_DIFFERENTIATION_VTAR_ID,0))</f>
        <v>Тариф на транспортировку воды</v>
      </c>
      <c r="G294" s="2431" t="str">
        <f>INDEX(PT_DIFFERENTIATION_NTAR,MATCH(B294,PT_DIFFERENTIATION_NTAR_ID,0))</f>
        <v/>
      </c>
      <c r="H294" s="1866"/>
      <c r="I294" s="1743"/>
      <c r="J294" s="1777"/>
      <c r="K294" s="1782"/>
      <c r="L294" s="1866" t="s">
        <v>330</v>
      </c>
      <c r="M294" s="345"/>
      <c r="N294" s="338"/>
      <c r="O294" s="1628"/>
      <c r="P294" s="1628"/>
      <c r="AH294" s="1635">
        <v>0</v>
      </c>
    </row>
    <row s="1639" customFormat="1" customHeight="1" ht="18.75" hidden="1">
      <c r="A295" s="1784"/>
      <c r="B295" s="1784"/>
      <c r="C295" s="373" t="s">
        <v>1168</v>
      </c>
      <c r="D295" s="2466"/>
      <c r="E295" s="2208"/>
      <c r="F295" s="2387"/>
      <c r="G295" s="2431"/>
      <c r="H295" s="1504"/>
      <c r="I295" s="655" t="s">
        <v>1167</v>
      </c>
      <c r="J295" s="575"/>
      <c r="K295" s="1504"/>
      <c r="L295" s="218"/>
      <c r="M295" s="345"/>
      <c r="N295" s="338"/>
      <c r="O295" s="1628"/>
      <c r="P295" s="1628"/>
      <c r="AH295" s="1635">
        <v>0</v>
      </c>
    </row>
    <row s="1639" customFormat="1" customHeight="1" ht="0.75" hidden="1">
      <c r="A296" s="1784"/>
      <c r="B296" s="1784"/>
      <c r="C296" s="373" t="s">
        <v>1177</v>
      </c>
      <c r="D296" s="2466"/>
      <c r="E296" s="2208"/>
      <c r="F296" s="2387"/>
      <c r="G296" s="404"/>
      <c r="H296" s="1504"/>
      <c r="I296" s="655"/>
      <c r="J296" s="575"/>
      <c r="K296" s="1504"/>
      <c r="L296" s="218"/>
      <c r="M296" s="345"/>
      <c r="N296" s="338"/>
      <c r="O296" s="1628"/>
      <c r="P296" s="1628"/>
      <c r="AH296" s="1635">
        <v>0</v>
      </c>
    </row>
    <row s="1639" customFormat="1" customHeight="1" ht="18.75" hidden="1">
      <c r="A297" s="1784" t="s">
        <v>264</v>
      </c>
      <c r="B297" s="1784" t="s">
        <v>265</v>
      </c>
      <c r="C297" s="373"/>
      <c r="D297" s="2466"/>
      <c r="E297" s="2208"/>
      <c r="F297" s="2387" t="str">
        <f>INDEX(PT_DIFFERENTIATION_VTAR,MATCH(A297,PT_DIFFERENTIATION_VTAR_ID,0))</f>
        <v>Тариф на подвоз воды</v>
      </c>
      <c r="G297" s="2431" t="str">
        <f>INDEX(PT_DIFFERENTIATION_NTAR,MATCH(B297,PT_DIFFERENTIATION_NTAR_ID,0))</f>
        <v/>
      </c>
      <c r="H297" s="1866"/>
      <c r="I297" s="1743"/>
      <c r="J297" s="1777"/>
      <c r="K297" s="1782"/>
      <c r="L297" s="1866" t="s">
        <v>330</v>
      </c>
      <c r="M297" s="345"/>
      <c r="N297" s="338"/>
      <c r="O297" s="1628"/>
      <c r="P297" s="1628"/>
      <c r="AH297" s="1635">
        <v>0</v>
      </c>
    </row>
    <row s="1639" customFormat="1" customHeight="1" ht="18.75" hidden="1">
      <c r="A298" s="1784"/>
      <c r="B298" s="1784"/>
      <c r="C298" s="373" t="s">
        <v>1168</v>
      </c>
      <c r="D298" s="2466"/>
      <c r="E298" s="2208"/>
      <c r="F298" s="2387"/>
      <c r="G298" s="2431"/>
      <c r="H298" s="1504"/>
      <c r="I298" s="655" t="s">
        <v>1167</v>
      </c>
      <c r="J298" s="575"/>
      <c r="K298" s="1504"/>
      <c r="L298" s="218"/>
      <c r="M298" s="345"/>
      <c r="N298" s="338"/>
      <c r="O298" s="1628"/>
      <c r="P298" s="1628"/>
      <c r="AH298" s="1635">
        <v>0</v>
      </c>
    </row>
    <row s="1639" customFormat="1" customHeight="1" ht="0.75" hidden="1">
      <c r="A299" s="1784"/>
      <c r="B299" s="1784"/>
      <c r="C299" s="373" t="s">
        <v>1177</v>
      </c>
      <c r="D299" s="2466"/>
      <c r="E299" s="2208"/>
      <c r="F299" s="2387"/>
      <c r="G299" s="404"/>
      <c r="H299" s="1504"/>
      <c r="I299" s="655"/>
      <c r="J299" s="575"/>
      <c r="K299" s="1504"/>
      <c r="L299" s="218"/>
      <c r="M299" s="345"/>
      <c r="N299" s="338"/>
      <c r="O299" s="1628"/>
      <c r="P299" s="1628"/>
      <c r="AH299" s="1635">
        <v>0</v>
      </c>
    </row>
    <row s="1639" customFormat="1" customHeight="1" ht="18.75" hidden="1">
      <c r="A300" s="1784" t="s">
        <v>269</v>
      </c>
      <c r="B300" s="1784" t="s">
        <v>270</v>
      </c>
      <c r="C300" s="373"/>
      <c r="D300" s="2466"/>
      <c r="E300" s="2208"/>
      <c r="F300" s="2387" t="str">
        <f>INDEX(PT_DIFFERENTIATION_VTAR,MATCH(A300,PT_DIFFERENTIATION_VTAR_ID,0))</f>
        <v>Тариф на подключение (технологическое присоединение) к централизованной системе холодного водоснабжения</v>
      </c>
      <c r="G300" s="2431" t="str">
        <f>INDEX(PT_DIFFERENTIATION_NTAR,MATCH(B300,PT_DIFFERENTIATION_NTAR_ID,0))</f>
        <v/>
      </c>
      <c r="H300" s="1866"/>
      <c r="I300" s="1743"/>
      <c r="J300" s="1777"/>
      <c r="K300" s="1782"/>
      <c r="L300" s="1866" t="s">
        <v>330</v>
      </c>
      <c r="M300" s="345"/>
      <c r="N300" s="338"/>
      <c r="O300" s="1628"/>
      <c r="P300" s="1628"/>
      <c r="AH300" s="1635">
        <v>0</v>
      </c>
    </row>
    <row s="1639" customFormat="1" customHeight="1" ht="18.75" hidden="1">
      <c r="A301" s="1784"/>
      <c r="B301" s="1784"/>
      <c r="C301" s="373" t="s">
        <v>1168</v>
      </c>
      <c r="D301" s="2466"/>
      <c r="E301" s="2208"/>
      <c r="F301" s="2387"/>
      <c r="G301" s="2431"/>
      <c r="H301" s="1504"/>
      <c r="I301" s="655" t="s">
        <v>1167</v>
      </c>
      <c r="J301" s="575"/>
      <c r="K301" s="1504"/>
      <c r="L301" s="218"/>
      <c r="M301" s="345"/>
      <c r="N301" s="338"/>
      <c r="O301" s="1628"/>
      <c r="P301" s="1628"/>
      <c r="AH301" s="1635">
        <v>0</v>
      </c>
    </row>
    <row s="1639" customFormat="1" customHeight="1" ht="0.75" hidden="1">
      <c r="A302" s="1784"/>
      <c r="B302" s="1784"/>
      <c r="C302" s="373" t="s">
        <v>1177</v>
      </c>
      <c r="D302" s="2466"/>
      <c r="E302" s="2208"/>
      <c r="F302" s="2387"/>
      <c r="G302" s="404"/>
      <c r="H302" s="1504"/>
      <c r="I302" s="655"/>
      <c r="J302" s="575"/>
      <c r="K302" s="1504"/>
      <c r="L302" s="218"/>
      <c r="M302" s="345"/>
      <c r="N302" s="338"/>
      <c r="O302" s="1628"/>
      <c r="P302" s="1628"/>
      <c r="AH302" s="1635">
        <v>0</v>
      </c>
    </row>
    <row s="1639" customFormat="1" customHeight="1" ht="18.75" hidden="1">
      <c r="A303" s="1784" t="s">
        <v>274</v>
      </c>
      <c r="B303" s="1784" t="s">
        <v>275</v>
      </c>
      <c r="C303" s="373"/>
      <c r="D303" s="2466"/>
      <c r="E303" s="2208"/>
      <c r="F303" s="2387" t="str">
        <f>INDEX(PT_DIFFERENTIATION_VTAR,MATCH(A303,PT_DIFFERENTIATION_VTAR_ID,0))</f>
        <v>Тариф на горячую воду (горячее водоснабжение)</v>
      </c>
      <c r="G303" s="2431" t="str">
        <f>INDEX(PT_DIFFERENTIATION_NTAR,MATCH(B303,PT_DIFFERENTIATION_NTAR_ID,0))</f>
        <v/>
      </c>
      <c r="H303" s="1866"/>
      <c r="I303" s="1743"/>
      <c r="J303" s="1777"/>
      <c r="K303" s="1782"/>
      <c r="L303" s="1866" t="s">
        <v>330</v>
      </c>
      <c r="M303" s="345"/>
      <c r="N303" s="338"/>
      <c r="O303" s="1628"/>
      <c r="P303" s="1628"/>
      <c r="AH303" s="1635">
        <v>0</v>
      </c>
    </row>
    <row s="1639" customFormat="1" customHeight="1" ht="18.75" hidden="1">
      <c r="A304" s="1784"/>
      <c r="B304" s="1784"/>
      <c r="C304" s="373" t="s">
        <v>1168</v>
      </c>
      <c r="D304" s="2466"/>
      <c r="E304" s="2208"/>
      <c r="F304" s="2387"/>
      <c r="G304" s="2431"/>
      <c r="H304" s="1504"/>
      <c r="I304" s="655" t="s">
        <v>1167</v>
      </c>
      <c r="J304" s="575"/>
      <c r="K304" s="1504"/>
      <c r="L304" s="218"/>
      <c r="M304" s="345"/>
      <c r="N304" s="338"/>
      <c r="O304" s="1628"/>
      <c r="P304" s="1628"/>
      <c r="AH304" s="1635">
        <v>0</v>
      </c>
    </row>
    <row s="1639" customFormat="1" customHeight="1" ht="0.75" hidden="1">
      <c r="A305" s="1784"/>
      <c r="B305" s="1784"/>
      <c r="C305" s="373" t="s">
        <v>1177</v>
      </c>
      <c r="D305" s="2466"/>
      <c r="E305" s="2208"/>
      <c r="F305" s="2387"/>
      <c r="G305" s="404"/>
      <c r="H305" s="1504"/>
      <c r="I305" s="655"/>
      <c r="J305" s="575"/>
      <c r="K305" s="1504"/>
      <c r="L305" s="218"/>
      <c r="M305" s="345"/>
      <c r="N305" s="338"/>
      <c r="O305" s="1628"/>
      <c r="P305" s="1628"/>
      <c r="AH305" s="1635">
        <v>0</v>
      </c>
    </row>
    <row s="1639" customFormat="1" customHeight="1" ht="18.75" hidden="1">
      <c r="A306" s="1784" t="s">
        <v>279</v>
      </c>
      <c r="B306" s="1784" t="s">
        <v>280</v>
      </c>
      <c r="C306" s="373"/>
      <c r="D306" s="2466"/>
      <c r="E306" s="2208"/>
      <c r="F306" s="2387" t="str">
        <f>INDEX(PT_DIFFERENTIATION_VTAR,MATCH(A306,PT_DIFFERENTIATION_VTAR_ID,0))</f>
        <v>Тариф на транспортировку горячей воды</v>
      </c>
      <c r="G306" s="2431" t="str">
        <f>INDEX(PT_DIFFERENTIATION_NTAR,MATCH(B306,PT_DIFFERENTIATION_NTAR_ID,0))</f>
        <v/>
      </c>
      <c r="H306" s="1866"/>
      <c r="I306" s="1743"/>
      <c r="J306" s="1777"/>
      <c r="K306" s="1782"/>
      <c r="L306" s="1866" t="s">
        <v>330</v>
      </c>
      <c r="M306" s="345"/>
      <c r="N306" s="338"/>
      <c r="O306" s="1628"/>
      <c r="P306" s="1628"/>
      <c r="AH306" s="1635">
        <v>0</v>
      </c>
    </row>
    <row s="1639" customFormat="1" customHeight="1" ht="18.75" hidden="1">
      <c r="A307" s="1784"/>
      <c r="B307" s="1784"/>
      <c r="C307" s="373" t="s">
        <v>1168</v>
      </c>
      <c r="D307" s="2466"/>
      <c r="E307" s="2208"/>
      <c r="F307" s="2387"/>
      <c r="G307" s="2431"/>
      <c r="H307" s="1504"/>
      <c r="I307" s="655" t="s">
        <v>1167</v>
      </c>
      <c r="J307" s="575"/>
      <c r="K307" s="1504"/>
      <c r="L307" s="218"/>
      <c r="M307" s="345"/>
      <c r="N307" s="338"/>
      <c r="O307" s="1628"/>
      <c r="P307" s="1628"/>
      <c r="AH307" s="1635">
        <v>0</v>
      </c>
    </row>
    <row s="1639" customFormat="1" customHeight="1" ht="0.75" hidden="1">
      <c r="A308" s="1784"/>
      <c r="B308" s="1784"/>
      <c r="C308" s="373" t="s">
        <v>1177</v>
      </c>
      <c r="D308" s="2466"/>
      <c r="E308" s="2208"/>
      <c r="F308" s="2387"/>
      <c r="G308" s="404"/>
      <c r="H308" s="1504"/>
      <c r="I308" s="655"/>
      <c r="J308" s="575"/>
      <c r="K308" s="1504"/>
      <c r="L308" s="218"/>
      <c r="M308" s="345"/>
      <c r="N308" s="338"/>
      <c r="O308" s="1628"/>
      <c r="P308" s="1628"/>
      <c r="AH308" s="1635">
        <v>0</v>
      </c>
    </row>
    <row s="1639" customFormat="1" customHeight="1" ht="18.75" hidden="1">
      <c r="A309" s="1784" t="s">
        <v>284</v>
      </c>
      <c r="B309" s="1784" t="s">
        <v>285</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горячего водоснабжения</v>
      </c>
      <c r="G309" s="2431" t="str">
        <f>INDEX(PT_DIFFERENTIATION_NTAR,MATCH(B309,PT_DIFFERENTIATION_NTAR_ID,0))</f>
        <v/>
      </c>
      <c r="H309" s="1866"/>
      <c r="I309" s="1743"/>
      <c r="J309" s="1777"/>
      <c r="K309" s="1782"/>
      <c r="L309" s="1866" t="s">
        <v>330</v>
      </c>
      <c r="M309" s="345"/>
      <c r="N309" s="338"/>
      <c r="O309" s="1628"/>
      <c r="P309" s="1628"/>
      <c r="AH309" s="1635">
        <v>0</v>
      </c>
    </row>
    <row s="1639" customFormat="1" customHeight="1" ht="18.75" hidden="1">
      <c r="A310" s="1784"/>
      <c r="B310" s="1784"/>
      <c r="C310" s="373" t="s">
        <v>1168</v>
      </c>
      <c r="D310" s="2466"/>
      <c r="E310" s="2208"/>
      <c r="F310" s="2387"/>
      <c r="G310" s="2431"/>
      <c r="H310" s="1504"/>
      <c r="I310" s="655" t="s">
        <v>1167</v>
      </c>
      <c r="J310" s="575"/>
      <c r="K310" s="1504"/>
      <c r="L310" s="218"/>
      <c r="M310" s="345"/>
      <c r="N310" s="338"/>
      <c r="O310" s="1628"/>
      <c r="P310" s="1628"/>
      <c r="AH310" s="1635">
        <v>0</v>
      </c>
    </row>
    <row s="1639" customFormat="1" customHeight="1" ht="0.75" hidden="1">
      <c r="A311" s="1784"/>
      <c r="B311" s="1784"/>
      <c r="C311" s="373" t="s">
        <v>1177</v>
      </c>
      <c r="D311" s="2466"/>
      <c r="E311" s="2208"/>
      <c r="F311" s="2387"/>
      <c r="G311" s="404"/>
      <c r="H311" s="1504"/>
      <c r="I311" s="655"/>
      <c r="J311" s="575"/>
      <c r="K311" s="1504"/>
      <c r="L311" s="218"/>
      <c r="M311" s="345"/>
      <c r="N311" s="338"/>
      <c r="O311" s="1628"/>
      <c r="P311" s="1628"/>
      <c r="AH311" s="1635">
        <v>0</v>
      </c>
    </row>
    <row s="1639" customFormat="1" customHeight="1" ht="18.75" hidden="1">
      <c r="A312" s="1784" t="s">
        <v>289</v>
      </c>
      <c r="B312" s="1784" t="s">
        <v>290</v>
      </c>
      <c r="C312" s="373"/>
      <c r="D312" s="2466"/>
      <c r="E312" s="2208"/>
      <c r="F312" s="2387" t="str">
        <f>INDEX(PT_DIFFERENTIATION_VTAR,MATCH(A312,PT_DIFFERENTIATION_VTAR_ID,0))</f>
        <v>Тариф на водоотведение</v>
      </c>
      <c r="G312" s="2431" t="str">
        <f>INDEX(PT_DIFFERENTIATION_NTAR,MATCH(B312,PT_DIFFERENTIATION_NTAR_ID,0))</f>
        <v/>
      </c>
      <c r="H312" s="1866"/>
      <c r="I312" s="1743"/>
      <c r="J312" s="1777"/>
      <c r="K312" s="1782"/>
      <c r="L312" s="1866" t="s">
        <v>330</v>
      </c>
      <c r="M312" s="345"/>
      <c r="N312" s="338"/>
      <c r="O312" s="1628"/>
      <c r="P312" s="1628"/>
      <c r="AH312" s="1635">
        <v>0</v>
      </c>
    </row>
    <row s="1639" customFormat="1" customHeight="1" ht="18.75" hidden="1">
      <c r="A313" s="1784"/>
      <c r="B313" s="1784"/>
      <c r="C313" s="373" t="s">
        <v>1168</v>
      </c>
      <c r="D313" s="2466"/>
      <c r="E313" s="2208"/>
      <c r="F313" s="2387"/>
      <c r="G313" s="2431"/>
      <c r="H313" s="1504"/>
      <c r="I313" s="655" t="s">
        <v>1167</v>
      </c>
      <c r="J313" s="575"/>
      <c r="K313" s="1504"/>
      <c r="L313" s="218"/>
      <c r="M313" s="345"/>
      <c r="N313" s="338"/>
      <c r="O313" s="1628"/>
      <c r="P313" s="1628"/>
      <c r="AH313" s="1635">
        <v>0</v>
      </c>
    </row>
    <row s="1639" customFormat="1" customHeight="1" ht="0.75" hidden="1">
      <c r="A314" s="1784"/>
      <c r="B314" s="1784"/>
      <c r="C314" s="373" t="s">
        <v>1177</v>
      </c>
      <c r="D314" s="2466"/>
      <c r="E314" s="2208"/>
      <c r="F314" s="2387"/>
      <c r="G314" s="404"/>
      <c r="H314" s="1504"/>
      <c r="I314" s="655"/>
      <c r="J314" s="575"/>
      <c r="K314" s="1504"/>
      <c r="L314" s="218"/>
      <c r="M314" s="345"/>
      <c r="N314" s="338"/>
      <c r="O314" s="1628"/>
      <c r="P314" s="1628"/>
      <c r="AH314" s="1635">
        <v>0</v>
      </c>
    </row>
    <row s="1639" customFormat="1" customHeight="1" ht="18.75" hidden="1">
      <c r="A315" s="1784" t="s">
        <v>294</v>
      </c>
      <c r="B315" s="1784" t="s">
        <v>295</v>
      </c>
      <c r="C315" s="373"/>
      <c r="D315" s="2466"/>
      <c r="E315" s="2208"/>
      <c r="F315" s="2387" t="str">
        <f>INDEX(PT_DIFFERENTIATION_VTAR,MATCH(A315,PT_DIFFERENTIATION_VTAR_ID,0))</f>
        <v>Тариф на транспортировку сточных вод</v>
      </c>
      <c r="G315" s="2431" t="str">
        <f>INDEX(PT_DIFFERENTIATION_NTAR,MATCH(B315,PT_DIFFERENTIATION_NTAR_ID,0))</f>
        <v/>
      </c>
      <c r="H315" s="1866"/>
      <c r="I315" s="1743"/>
      <c r="J315" s="1777"/>
      <c r="K315" s="1782"/>
      <c r="L315" s="1866" t="s">
        <v>330</v>
      </c>
      <c r="M315" s="345"/>
      <c r="N315" s="338"/>
      <c r="O315" s="1628"/>
      <c r="P315" s="1628"/>
      <c r="AH315" s="1635">
        <v>0</v>
      </c>
    </row>
    <row s="1639" customFormat="1" customHeight="1" ht="18.75" hidden="1">
      <c r="A316" s="1784"/>
      <c r="B316" s="1784"/>
      <c r="C316" s="373" t="s">
        <v>1168</v>
      </c>
      <c r="D316" s="2466"/>
      <c r="E316" s="2208"/>
      <c r="F316" s="2387"/>
      <c r="G316" s="2431"/>
      <c r="H316" s="1504"/>
      <c r="I316" s="655" t="s">
        <v>1167</v>
      </c>
      <c r="J316" s="575"/>
      <c r="K316" s="1504"/>
      <c r="L316" s="218"/>
      <c r="M316" s="345"/>
      <c r="N316" s="338"/>
      <c r="O316" s="1628"/>
      <c r="P316" s="1628"/>
      <c r="AH316" s="1635">
        <v>0</v>
      </c>
    </row>
    <row s="1639" customFormat="1" customHeight="1" ht="0.75" hidden="1">
      <c r="A317" s="1784"/>
      <c r="B317" s="1784"/>
      <c r="C317" s="373" t="s">
        <v>1177</v>
      </c>
      <c r="D317" s="2466"/>
      <c r="E317" s="2208"/>
      <c r="F317" s="2387"/>
      <c r="G317" s="404"/>
      <c r="H317" s="1504"/>
      <c r="I317" s="655"/>
      <c r="J317" s="575"/>
      <c r="K317" s="1504"/>
      <c r="L317" s="218"/>
      <c r="M317" s="345"/>
      <c r="N317" s="338"/>
      <c r="O317" s="1628"/>
      <c r="P317" s="1628"/>
      <c r="AH317" s="1635">
        <v>0</v>
      </c>
    </row>
    <row s="1639" customFormat="1" customHeight="1" ht="18.75" hidden="1">
      <c r="A318" s="1784" t="s">
        <v>299</v>
      </c>
      <c r="B318" s="1784" t="s">
        <v>300</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водоотведения</v>
      </c>
      <c r="G318" s="2431" t="str">
        <f>INDEX(PT_DIFFERENTIATION_NTAR,MATCH(B318,PT_DIFFERENTIATION_NTAR_ID,0))</f>
        <v/>
      </c>
      <c r="H318" s="1866"/>
      <c r="I318" s="1743"/>
      <c r="J318" s="1777"/>
      <c r="K318" s="1782"/>
      <c r="L318" s="1866" t="s">
        <v>330</v>
      </c>
      <c r="M318" s="345"/>
      <c r="N318" s="338"/>
      <c r="O318" s="1628"/>
      <c r="P318" s="1628"/>
      <c r="AH318" s="1635">
        <v>0</v>
      </c>
    </row>
    <row s="1639" customFormat="1" customHeight="1" ht="18.75" hidden="1">
      <c r="A319" s="1784"/>
      <c r="B319" s="1784"/>
      <c r="C319" s="373" t="s">
        <v>1168</v>
      </c>
      <c r="D319" s="2466"/>
      <c r="E319" s="2208"/>
      <c r="F319" s="2387"/>
      <c r="G319" s="2431"/>
      <c r="H319" s="1504"/>
      <c r="I319" s="655" t="s">
        <v>1167</v>
      </c>
      <c r="J319" s="575"/>
      <c r="K319" s="1504"/>
      <c r="L319" s="218"/>
      <c r="M319" s="345"/>
      <c r="N319" s="338"/>
      <c r="O319" s="1628"/>
      <c r="P319" s="1628"/>
      <c r="AH319" s="1635">
        <v>0</v>
      </c>
    </row>
    <row s="1639" customFormat="1" customHeight="1" ht="0.75">
      <c r="A320" s="1784"/>
      <c r="B320" s="1784"/>
      <c r="C320" s="373" t="s">
        <v>1177</v>
      </c>
      <c r="D320" s="2466"/>
      <c r="E320" s="2208"/>
      <c r="F320" s="2387"/>
      <c r="G320" s="404"/>
      <c r="H320" s="1504"/>
      <c r="I320" s="655"/>
      <c r="J320" s="575"/>
      <c r="K320" s="1504"/>
      <c r="L320" s="218"/>
      <c r="M320" s="345"/>
      <c r="N320" s="338"/>
      <c r="O320" s="1628"/>
      <c r="P320" s="1628"/>
      <c r="AH320" s="1635">
        <v>1</v>
      </c>
    </row>
    <row customHeight="1" ht="27">
      <c r="A321" s="1784"/>
      <c r="B321" s="1784"/>
      <c r="D321" s="380"/>
      <c r="E321" s="151" t="s">
        <v>92</v>
      </c>
      <c r="F321"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321" s="2464"/>
      <c r="H321" s="2464"/>
      <c r="I321" s="2464"/>
      <c r="J321" s="2464"/>
      <c r="K321" s="2464"/>
      <c r="L321" s="2464"/>
      <c r="M321" s="301"/>
      <c r="N321" s="338"/>
      <c r="AH321" s="378">
        <v>26</v>
      </c>
    </row>
    <row s="1639" customFormat="1" customHeight="1" ht="60.75" hidden="1">
      <c r="A322" s="1784" t="s">
        <v>164</v>
      </c>
      <c r="B322" s="1784" t="s">
        <v>165</v>
      </c>
      <c r="C322" s="373"/>
      <c r="D322" s="2466"/>
      <c r="E322" s="2208"/>
      <c r="F322" s="2387" t="str">
        <f>INDEX(PT_DIFFERENTIATION_VTAR,MATCH(A322,PT_DIFFERENTIATION_VTAR_ID,0))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322" s="2431" t="str">
        <f>INDEX(PT_DIFFERENTIATION_NTAR,MATCH(B322,PT_DIFFERENTIATION_NTAR_ID,0))</f>
        <v/>
      </c>
      <c r="H322" s="1866"/>
      <c r="I322" s="1743"/>
      <c r="J322" s="1777"/>
      <c r="K322" s="1782"/>
      <c r="L322" s="1866" t="s">
        <v>330</v>
      </c>
      <c r="M322"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322" s="338"/>
      <c r="O322" s="1628"/>
      <c r="P322" s="1628"/>
      <c r="AH322" s="1635">
        <v>0</v>
      </c>
    </row>
    <row s="1639" customFormat="1" customHeight="1" ht="18.75" hidden="1">
      <c r="A323" s="1784"/>
      <c r="B323" s="1784"/>
      <c r="C323" s="373" t="s">
        <v>1168</v>
      </c>
      <c r="D323" s="2466"/>
      <c r="E323" s="2208"/>
      <c r="F323" s="2387"/>
      <c r="G323" s="2431"/>
      <c r="H323" s="1504"/>
      <c r="I323" s="655" t="s">
        <v>1167</v>
      </c>
      <c r="J323" s="575"/>
      <c r="K323" s="1504"/>
      <c r="L323" s="218"/>
      <c r="M323" s="2174"/>
      <c r="N323" s="338"/>
      <c r="O323" s="1628"/>
      <c r="P323" s="1628"/>
      <c r="AH323" s="1635">
        <v>0</v>
      </c>
    </row>
    <row s="1639" customFormat="1" customHeight="1" ht="0.75" hidden="1">
      <c r="A324" s="1784"/>
      <c r="B324" s="1784"/>
      <c r="C324" s="373" t="s">
        <v>1177</v>
      </c>
      <c r="D324" s="2466"/>
      <c r="E324" s="2208"/>
      <c r="F324" s="2387"/>
      <c r="G324" s="404"/>
      <c r="H324" s="1504"/>
      <c r="I324" s="655"/>
      <c r="J324" s="575"/>
      <c r="K324" s="1504"/>
      <c r="L324" s="218"/>
      <c r="M324" s="2174"/>
      <c r="N324" s="338"/>
      <c r="O324" s="1628"/>
      <c r="P324" s="1628"/>
      <c r="AH324" s="1635">
        <v>0</v>
      </c>
    </row>
    <row s="1639" customFormat="1" customHeight="1" ht="45">
      <c r="A325" s="1784" t="s">
        <v>172</v>
      </c>
      <c r="B325" s="1784" t="s">
        <v>173</v>
      </c>
      <c r="C325" s="373"/>
      <c r="D325" s="2466"/>
      <c r="E325" s="2208"/>
      <c r="F325" s="2387" t="str">
        <f>INDEX(PT_DIFFERENTIATION_VTAR,MATCH(A325,PT_DIFFERENTIATION_VTAR_ID,0))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325" s="2431" t="str">
        <f>INDEX(PT_DIFFERENTIATION_NTAR,MATCH(B325,PT_DIFFERENTIATION_NTAR_ID,0))</f>
        <v>Тариф на тепловую энергию от котельных по ул. Авиаторов, д.14, ул. Ноябрьская, д.6/6, ул. Октябрьская, д.12, ул. Центральная, д.60/5</v>
      </c>
      <c r="H325" s="1866"/>
      <c r="I325" s="1743">
        <v>46023</v>
      </c>
      <c r="J325" s="1777">
        <v>47848</v>
      </c>
      <c r="K325" s="1782">
        <v>0</v>
      </c>
      <c r="L325" s="1866" t="s">
        <v>330</v>
      </c>
      <c r="M325" s="2175"/>
      <c r="N325" s="338"/>
      <c r="O325" s="1628"/>
      <c r="P325" s="1628"/>
      <c r="AH325" s="1635">
        <v>0</v>
      </c>
    </row>
    <row s="1639" customFormat="1" customHeight="1" ht="18.75">
      <c r="A326" s="1784"/>
      <c r="B326" s="1784"/>
      <c r="C326" s="373" t="s">
        <v>1168</v>
      </c>
      <c r="D326" s="2466"/>
      <c r="E326" s="2208"/>
      <c r="F326" s="2387"/>
      <c r="G326" s="2431"/>
      <c r="H326" s="1504"/>
      <c r="I326" s="655" t="s">
        <v>1167</v>
      </c>
      <c r="J326" s="575"/>
      <c r="K326" s="1504"/>
      <c r="L326" s="218"/>
      <c r="M326" s="1865"/>
      <c r="N326" s="338"/>
      <c r="O326" s="1628"/>
      <c r="P326" s="1628"/>
      <c r="AH326" s="1635">
        <v>0</v>
      </c>
    </row>
    <row s="1639" customFormat="1" customHeight="1" ht="18.75">
      <c r="A327" s="1827" t="s">
        <v>172</v>
      </c>
      <c r="B327" s="1827" t="s">
        <v>181</v>
      </c>
      <c r="C327" s="1691"/>
      <c r="D327" s="348"/>
      <c r="E327" s="1035"/>
      <c r="F327" s="1035"/>
      <c r="G327" s="2431" t="str">
        <f>INDEX(PT_DIFFERENTIATION_NTAR,MATCH(B327,PT_DIFFERENTIATION_NTAR_ID,0))</f>
        <v>Тариф на тепловую энергию от котельных, расположенных по адресам: Северная промзона, д. 65, корпус 8; Северная промзона, д.14, корпус 4    (г. Лангепас)</v>
      </c>
      <c r="H327" s="2275"/>
      <c r="I327" s="1743">
        <v>46023</v>
      </c>
      <c r="J327" s="1777">
        <v>47848</v>
      </c>
      <c r="K327" s="1782">
        <v>0</v>
      </c>
      <c r="L327" s="2275" t="s">
        <v>330</v>
      </c>
      <c r="M327" s="2322"/>
      <c r="N327" s="622"/>
      <c r="O327" s="1628"/>
      <c r="P327" s="1628"/>
      <c r="Q327" s="1639"/>
      <c r="R327" s="1639"/>
      <c r="S327" s="1639"/>
      <c r="T327" s="1639"/>
      <c r="U327" s="1639"/>
      <c r="V327" s="1639"/>
      <c r="W327" s="1639"/>
      <c r="X327" s="1639"/>
      <c r="Y327" s="1639"/>
      <c r="Z327" s="1639"/>
      <c r="AA327" s="1639"/>
      <c r="AB327" s="1639"/>
      <c r="AC327" s="1639"/>
      <c r="AD327" s="1639"/>
      <c r="AE327" s="1639"/>
      <c r="AF327" s="1639"/>
      <c r="AG327" s="1639"/>
      <c r="AH327" s="1639">
        <v>0</v>
      </c>
    </row>
    <row s="1639" customFormat="1" customHeight="1" ht="18.75">
      <c r="A328" s="1827"/>
      <c r="B328" s="1827"/>
      <c r="C328" s="1691" t="s">
        <v>1168</v>
      </c>
      <c r="D328" s="348"/>
      <c r="E328" s="1035"/>
      <c r="F328" s="1035"/>
      <c r="G328" s="2431"/>
      <c r="H328" s="2667"/>
      <c r="I328" s="2679" t="s">
        <v>1167</v>
      </c>
      <c r="J328" s="2669"/>
      <c r="K328" s="2667"/>
      <c r="L328" s="2670"/>
      <c r="M328" s="2322"/>
      <c r="N328" s="622"/>
      <c r="O328" s="1628"/>
      <c r="P328" s="1628"/>
      <c r="Q328" s="1639"/>
      <c r="R328" s="1639"/>
      <c r="S328" s="1639"/>
      <c r="T328" s="1639"/>
      <c r="U328" s="1639"/>
      <c r="V328" s="1639"/>
      <c r="W328" s="1639"/>
      <c r="X328" s="1639"/>
      <c r="Y328" s="1639"/>
      <c r="Z328" s="1639"/>
      <c r="AA328" s="1639"/>
      <c r="AB328" s="1639"/>
      <c r="AC328" s="1639"/>
      <c r="AD328" s="1639"/>
      <c r="AE328" s="1639"/>
      <c r="AF328" s="1639"/>
      <c r="AG328" s="1639"/>
      <c r="AH328" s="1639">
        <v>0</v>
      </c>
    </row>
    <row s="1639" customFormat="1" customHeight="1" ht="18.75">
      <c r="A329" s="1827" t="s">
        <v>172</v>
      </c>
      <c r="B329" s="1827" t="s">
        <v>186</v>
      </c>
      <c r="C329" s="1691"/>
      <c r="D329" s="348"/>
      <c r="E329" s="1035"/>
      <c r="F329" s="1035"/>
      <c r="G329" s="2431" t="str">
        <f>INDEX(PT_DIFFERENTIATION_NTAR,MATCH(B329,PT_DIFFERENTIATION_NTAR_ID,0))</f>
        <v>Тариф на тепловую энергию от котельной по ул. Аганская, д.64(г.Покачи)</v>
      </c>
      <c r="H329" s="2275"/>
      <c r="I329" s="1743">
        <v>46023</v>
      </c>
      <c r="J329" s="1777">
        <v>47848</v>
      </c>
      <c r="K329" s="1782">
        <v>0</v>
      </c>
      <c r="L329" s="2275" t="s">
        <v>330</v>
      </c>
      <c r="M329" s="2322"/>
      <c r="N329" s="622"/>
      <c r="O329" s="1628"/>
      <c r="P329" s="1628"/>
      <c r="Q329" s="1639"/>
      <c r="R329" s="1639"/>
      <c r="S329" s="1639"/>
      <c r="T329" s="1639"/>
      <c r="U329" s="1639"/>
      <c r="V329" s="1639"/>
      <c r="W329" s="1639"/>
      <c r="X329" s="1639"/>
      <c r="Y329" s="1639"/>
      <c r="Z329" s="1639"/>
      <c r="AA329" s="1639"/>
      <c r="AB329" s="1639"/>
      <c r="AC329" s="1639"/>
      <c r="AD329" s="1639"/>
      <c r="AE329" s="1639"/>
      <c r="AF329" s="1639"/>
      <c r="AG329" s="1639"/>
      <c r="AH329" s="1639">
        <v>0</v>
      </c>
    </row>
    <row s="1639" customFormat="1" customHeight="1" ht="18.75">
      <c r="A330" s="1827"/>
      <c r="B330" s="1827"/>
      <c r="C330" s="1691" t="s">
        <v>1168</v>
      </c>
      <c r="D330" s="348"/>
      <c r="E330" s="1035"/>
      <c r="F330" s="1035"/>
      <c r="G330" s="2431"/>
      <c r="H330" s="2667"/>
      <c r="I330" s="2680" t="s">
        <v>1167</v>
      </c>
      <c r="J330" s="2669"/>
      <c r="K330" s="2667"/>
      <c r="L330" s="2670"/>
      <c r="M330" s="2322"/>
      <c r="N330" s="622"/>
      <c r="O330" s="1628"/>
      <c r="P330" s="1628"/>
      <c r="Q330" s="1639"/>
      <c r="R330" s="1639"/>
      <c r="S330" s="1639"/>
      <c r="T330" s="1639"/>
      <c r="U330" s="1639"/>
      <c r="V330" s="1639"/>
      <c r="W330" s="1639"/>
      <c r="X330" s="1639"/>
      <c r="Y330" s="1639"/>
      <c r="Z330" s="1639"/>
      <c r="AA330" s="1639"/>
      <c r="AB330" s="1639"/>
      <c r="AC330" s="1639"/>
      <c r="AD330" s="1639"/>
      <c r="AE330" s="1639"/>
      <c r="AF330" s="1639"/>
      <c r="AG330" s="1639"/>
      <c r="AH330" s="1639">
        <v>0</v>
      </c>
    </row>
    <row s="1639" customFormat="1" customHeight="1" ht="0.75">
      <c r="A331" s="1784"/>
      <c r="B331" s="1784"/>
      <c r="C331" s="373" t="s">
        <v>1177</v>
      </c>
      <c r="D331" s="2466"/>
      <c r="E331" s="2208"/>
      <c r="F331" s="2387"/>
      <c r="G331" s="404"/>
      <c r="H331" s="1504"/>
      <c r="I331" s="655"/>
      <c r="J331" s="575"/>
      <c r="K331" s="1504"/>
      <c r="L331" s="218"/>
      <c r="M331" s="345"/>
      <c r="N331" s="338"/>
      <c r="O331" s="1628"/>
      <c r="P331" s="1628"/>
      <c r="AH331" s="1635">
        <v>0</v>
      </c>
    </row>
    <row s="1639" customFormat="1" customHeight="1" ht="45" hidden="1">
      <c r="A332" s="1784" t="s">
        <v>193</v>
      </c>
      <c r="B332" s="1784" t="s">
        <v>194</v>
      </c>
      <c r="C332" s="373"/>
      <c r="D332" s="2466"/>
      <c r="E332" s="2208"/>
      <c r="F332" s="2387" t="str">
        <f>INDEX(PT_DIFFERENTIATION_VTAR,MATCH(A332,PT_DIFFERENTIATION_VTAR_ID,0))</f>
        <v>Тарифы на теплоноситель, поставляемый теплоснабжающими организациями потребителям, другим теплоснабжающим организациям</v>
      </c>
      <c r="G332" s="2431" t="str">
        <f>INDEX(PT_DIFFERENTIATION_NTAR,MATCH(B332,PT_DIFFERENTIATION_NTAR_ID,0))</f>
        <v/>
      </c>
      <c r="H332" s="1866"/>
      <c r="I332" s="1743"/>
      <c r="J332" s="1777"/>
      <c r="K332" s="1782"/>
      <c r="L332" s="1866" t="s">
        <v>330</v>
      </c>
      <c r="M332" s="345"/>
      <c r="N332" s="338"/>
      <c r="O332" s="1628"/>
      <c r="P332" s="1628"/>
      <c r="AH332" s="1635">
        <v>0</v>
      </c>
    </row>
    <row s="1639" customFormat="1" customHeight="1" ht="18.75" hidden="1">
      <c r="A333" s="1784"/>
      <c r="B333" s="1784"/>
      <c r="C333" s="373" t="s">
        <v>1168</v>
      </c>
      <c r="D333" s="2466"/>
      <c r="E333" s="2208"/>
      <c r="F333" s="2387"/>
      <c r="G333" s="2431"/>
      <c r="H333" s="1504"/>
      <c r="I333" s="655" t="s">
        <v>1167</v>
      </c>
      <c r="J333" s="575"/>
      <c r="K333" s="1504"/>
      <c r="L333" s="218"/>
      <c r="M333" s="345"/>
      <c r="N333" s="338"/>
      <c r="O333" s="1628"/>
      <c r="P333" s="1628"/>
      <c r="AH333" s="1635">
        <v>0</v>
      </c>
    </row>
    <row s="1639" customFormat="1" customHeight="1" ht="0.75" hidden="1">
      <c r="A334" s="1784"/>
      <c r="B334" s="1784"/>
      <c r="C334" s="373" t="s">
        <v>1177</v>
      </c>
      <c r="D334" s="2466"/>
      <c r="E334" s="2208"/>
      <c r="F334" s="2387"/>
      <c r="G334" s="404"/>
      <c r="H334" s="1504"/>
      <c r="I334" s="655"/>
      <c r="J334" s="575"/>
      <c r="K334" s="1504"/>
      <c r="L334" s="218"/>
      <c r="M334" s="345"/>
      <c r="N334" s="338"/>
      <c r="O334" s="1628"/>
      <c r="P334" s="1628"/>
      <c r="AH334" s="1635">
        <v>0</v>
      </c>
    </row>
    <row s="1639" customFormat="1" customHeight="1" ht="45" hidden="1">
      <c r="A335" s="1784" t="s">
        <v>199</v>
      </c>
      <c r="B335" s="1784" t="s">
        <v>200</v>
      </c>
      <c r="C335" s="373"/>
      <c r="D335" s="2466"/>
      <c r="E335" s="2208"/>
      <c r="F335" s="2387" t="str">
        <f>INDEX(PT_DIFFERENTIATION_VTAR,MATCH(A335,PT_DIFFERENTIATION_VTAR_ID,0))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5" s="2431" t="str">
        <f>INDEX(PT_DIFFERENTIATION_NTAR,MATCH(B335,PT_DIFFERENTIATION_NTAR_ID,0))</f>
        <v/>
      </c>
      <c r="H335" s="1866"/>
      <c r="I335" s="1743"/>
      <c r="J335" s="1777"/>
      <c r="K335" s="1782"/>
      <c r="L335" s="1866" t="s">
        <v>330</v>
      </c>
      <c r="M335" s="345"/>
      <c r="N335" s="338"/>
      <c r="O335" s="1628"/>
      <c r="P335" s="1628"/>
      <c r="AH335" s="1635">
        <v>0</v>
      </c>
    </row>
    <row s="1639" customFormat="1" customHeight="1" ht="18.75" hidden="1">
      <c r="A336" s="1784"/>
      <c r="B336" s="1784"/>
      <c r="C336" s="373" t="s">
        <v>1168</v>
      </c>
      <c r="D336" s="2466"/>
      <c r="E336" s="2208"/>
      <c r="F336" s="2387"/>
      <c r="G336" s="2431"/>
      <c r="H336" s="1504"/>
      <c r="I336" s="655" t="s">
        <v>1167</v>
      </c>
      <c r="J336" s="575"/>
      <c r="K336" s="1504"/>
      <c r="L336" s="218"/>
      <c r="M336" s="345"/>
      <c r="N336" s="338"/>
      <c r="O336" s="1628"/>
      <c r="P336" s="1628"/>
      <c r="AH336" s="1635">
        <v>0</v>
      </c>
    </row>
    <row s="1639" customFormat="1" customHeight="1" ht="0.75" hidden="1">
      <c r="A337" s="1784"/>
      <c r="B337" s="1784"/>
      <c r="C337" s="373" t="s">
        <v>1177</v>
      </c>
      <c r="D337" s="2466"/>
      <c r="E337" s="2208"/>
      <c r="F337" s="2387"/>
      <c r="G337" s="404"/>
      <c r="H337" s="1504"/>
      <c r="I337" s="655"/>
      <c r="J337" s="575"/>
      <c r="K337" s="1504"/>
      <c r="L337" s="218"/>
      <c r="M337" s="345"/>
      <c r="N337" s="338"/>
      <c r="O337" s="1628"/>
      <c r="P337" s="1628"/>
      <c r="AH337" s="1635">
        <v>0</v>
      </c>
    </row>
    <row s="1639" customFormat="1" customHeight="1" ht="18.75" hidden="1">
      <c r="A338" s="1784" t="s">
        <v>205</v>
      </c>
      <c r="B338" s="1784" t="s">
        <v>206</v>
      </c>
      <c r="C338" s="373"/>
      <c r="D338" s="2466"/>
      <c r="E338" s="2208"/>
      <c r="F338" s="2387" t="str">
        <f>INDEX(PT_DIFFERENTIATION_VTAR,MATCH(A338,PT_DIFFERENTIATION_VTAR_ID,0))</f>
        <v>Тарифы на услуги по передаче тепловой энергии</v>
      </c>
      <c r="G338" s="2431" t="str">
        <f>INDEX(PT_DIFFERENTIATION_NTAR,MATCH(B338,PT_DIFFERENTIATION_NTAR_ID,0))</f>
        <v/>
      </c>
      <c r="H338" s="1866"/>
      <c r="I338" s="1743"/>
      <c r="J338" s="1777"/>
      <c r="K338" s="1782"/>
      <c r="L338" s="1866" t="s">
        <v>330</v>
      </c>
      <c r="M338" s="345"/>
      <c r="N338" s="338"/>
      <c r="O338" s="1628"/>
      <c r="P338" s="1628"/>
      <c r="AH338" s="1635">
        <v>0</v>
      </c>
    </row>
    <row s="1639" customFormat="1" customHeight="1" ht="18.75" hidden="1">
      <c r="A339" s="1784"/>
      <c r="B339" s="1784"/>
      <c r="C339" s="373" t="s">
        <v>1168</v>
      </c>
      <c r="D339" s="2466"/>
      <c r="E339" s="2208"/>
      <c r="F339" s="2387"/>
      <c r="G339" s="2431"/>
      <c r="H339" s="1504"/>
      <c r="I339" s="655" t="s">
        <v>1167</v>
      </c>
      <c r="J339" s="575"/>
      <c r="K339" s="1504"/>
      <c r="L339" s="218"/>
      <c r="M339" s="345"/>
      <c r="N339" s="338"/>
      <c r="O339" s="1628"/>
      <c r="P339" s="1628"/>
      <c r="AH339" s="1635">
        <v>0</v>
      </c>
    </row>
    <row s="1639" customFormat="1" customHeight="1" ht="0.75" hidden="1">
      <c r="A340" s="1784"/>
      <c r="B340" s="1784"/>
      <c r="C340" s="373" t="s">
        <v>1177</v>
      </c>
      <c r="D340" s="2466"/>
      <c r="E340" s="2208"/>
      <c r="F340" s="2387"/>
      <c r="G340" s="404"/>
      <c r="H340" s="1504"/>
      <c r="I340" s="655"/>
      <c r="J340" s="575"/>
      <c r="K340" s="1504"/>
      <c r="L340" s="218"/>
      <c r="M340" s="345"/>
      <c r="N340" s="338"/>
      <c r="O340" s="1628"/>
      <c r="P340" s="1628"/>
      <c r="AH340" s="1635">
        <v>0</v>
      </c>
    </row>
    <row s="1639" customFormat="1" customHeight="1" ht="18.75" hidden="1">
      <c r="A341" s="1784" t="s">
        <v>211</v>
      </c>
      <c r="B341" s="1784" t="s">
        <v>212</v>
      </c>
      <c r="C341" s="373"/>
      <c r="D341" s="2466"/>
      <c r="E341" s="2208"/>
      <c r="F341" s="2387" t="str">
        <f>INDEX(PT_DIFFERENTIATION_VTAR,MATCH(A341,PT_DIFFERENTIATION_VTAR_ID,0))</f>
        <v>Тарифы на услуги по передаче теплоносителя</v>
      </c>
      <c r="G341" s="2431" t="str">
        <f>INDEX(PT_DIFFERENTIATION_NTAR,MATCH(B341,PT_DIFFERENTIATION_NTAR_ID,0))</f>
        <v/>
      </c>
      <c r="H341" s="1866"/>
      <c r="I341" s="1743"/>
      <c r="J341" s="1777"/>
      <c r="K341" s="1782"/>
      <c r="L341" s="1866" t="s">
        <v>330</v>
      </c>
      <c r="M341" s="345"/>
      <c r="N341" s="338"/>
      <c r="O341" s="1628"/>
      <c r="P341" s="1628"/>
      <c r="AH341" s="1635">
        <v>0</v>
      </c>
    </row>
    <row s="1639" customFormat="1" customHeight="1" ht="18.75" hidden="1">
      <c r="A342" s="1784"/>
      <c r="B342" s="1784"/>
      <c r="C342" s="373" t="s">
        <v>1168</v>
      </c>
      <c r="D342" s="2466"/>
      <c r="E342" s="2208"/>
      <c r="F342" s="2387"/>
      <c r="G342" s="2431"/>
      <c r="H342" s="1504"/>
      <c r="I342" s="655" t="s">
        <v>1167</v>
      </c>
      <c r="J342" s="575"/>
      <c r="K342" s="1504"/>
      <c r="L342" s="218"/>
      <c r="M342" s="345"/>
      <c r="N342" s="338"/>
      <c r="O342" s="1628"/>
      <c r="P342" s="1628"/>
      <c r="AH342" s="1635">
        <v>0</v>
      </c>
    </row>
    <row s="1639" customFormat="1" customHeight="1" ht="0.75" hidden="1">
      <c r="A343" s="1784"/>
      <c r="B343" s="1784"/>
      <c r="C343" s="373" t="s">
        <v>1177</v>
      </c>
      <c r="D343" s="2466"/>
      <c r="E343" s="2208"/>
      <c r="F343" s="2387"/>
      <c r="G343" s="404"/>
      <c r="H343" s="1504"/>
      <c r="I343" s="655"/>
      <c r="J343" s="575"/>
      <c r="K343" s="1504"/>
      <c r="L343" s="218"/>
      <c r="M343" s="345"/>
      <c r="N343" s="338"/>
      <c r="O343" s="1628"/>
      <c r="P343" s="1628"/>
      <c r="AH343" s="1635">
        <v>0</v>
      </c>
    </row>
    <row s="1639" customFormat="1" customHeight="1" ht="18.75" hidden="1">
      <c r="A344" s="1784" t="s">
        <v>217</v>
      </c>
      <c r="B344" s="1784" t="s">
        <v>218</v>
      </c>
      <c r="C344" s="373"/>
      <c r="D344" s="2466"/>
      <c r="E344" s="2208"/>
      <c r="F344" s="2387" t="str">
        <f>INDEX(PT_DIFFERENTIATION_VTAR,MATCH(A344,PT_DIFFERENTIATION_VTAR_ID,0))</f>
        <v>Плата за услуги по поддержанию резервной тепловой мощности при отсутствии потребления тепловой энергии</v>
      </c>
      <c r="G344" s="2431" t="str">
        <f>INDEX(PT_DIFFERENTIATION_NTAR,MATCH(B344,PT_DIFFERENTIATION_NTAR_ID,0))</f>
        <v/>
      </c>
      <c r="H344" s="1866"/>
      <c r="I344" s="1743"/>
      <c r="J344" s="1777"/>
      <c r="K344" s="1782"/>
      <c r="L344" s="1866" t="s">
        <v>330</v>
      </c>
      <c r="M344" s="345"/>
      <c r="N344" s="338"/>
      <c r="O344" s="1628"/>
      <c r="P344" s="1628"/>
      <c r="AH344" s="1635">
        <v>0</v>
      </c>
    </row>
    <row s="1639" customFormat="1" customHeight="1" ht="18.75" hidden="1">
      <c r="A345" s="1784"/>
      <c r="B345" s="1784"/>
      <c r="C345" s="373" t="s">
        <v>1168</v>
      </c>
      <c r="D345" s="2466"/>
      <c r="E345" s="2208"/>
      <c r="F345" s="2387"/>
      <c r="G345" s="2431"/>
      <c r="H345" s="1504"/>
      <c r="I345" s="655" t="s">
        <v>1167</v>
      </c>
      <c r="J345" s="575"/>
      <c r="K345" s="1504"/>
      <c r="L345" s="218"/>
      <c r="M345" s="345"/>
      <c r="N345" s="338"/>
      <c r="O345" s="1628"/>
      <c r="P345" s="1628"/>
      <c r="AH345" s="1635">
        <v>0</v>
      </c>
    </row>
    <row s="1639" customFormat="1" customHeight="1" ht="0.75" hidden="1">
      <c r="A346" s="1784"/>
      <c r="B346" s="1784"/>
      <c r="C346" s="373" t="s">
        <v>1177</v>
      </c>
      <c r="D346" s="2466"/>
      <c r="E346" s="2208"/>
      <c r="F346" s="2387"/>
      <c r="G346" s="404"/>
      <c r="H346" s="1504"/>
      <c r="I346" s="655"/>
      <c r="J346" s="575"/>
      <c r="K346" s="1504"/>
      <c r="L346" s="218"/>
      <c r="M346" s="345"/>
      <c r="N346" s="338"/>
      <c r="O346" s="1628"/>
      <c r="P346" s="1628"/>
      <c r="AH346" s="1635">
        <v>0</v>
      </c>
    </row>
    <row s="1639" customFormat="1" customHeight="1" ht="18.75" hidden="1">
      <c r="A347" s="1784" t="s">
        <v>223</v>
      </c>
      <c r="B347" s="1784" t="s">
        <v>224</v>
      </c>
      <c r="C347" s="373"/>
      <c r="D347" s="2466"/>
      <c r="E347" s="2208"/>
      <c r="F347" s="2387" t="str">
        <f>INDEX(PT_DIFFERENTIATION_VTAR,MATCH(A347,PT_DIFFERENTIATION_VTAR_ID,0))</f>
        <v>Плата за подключение (технологическое присоединение) к системе теплоснабжения</v>
      </c>
      <c r="G347" s="2431" t="str">
        <f>INDEX(PT_DIFFERENTIATION_NTAR,MATCH(B347,PT_DIFFERENTIATION_NTAR_ID,0))</f>
        <v/>
      </c>
      <c r="H347" s="1866"/>
      <c r="I347" s="1743"/>
      <c r="J347" s="1777"/>
      <c r="K347" s="1782"/>
      <c r="L347" s="1866" t="s">
        <v>330</v>
      </c>
      <c r="M347" s="345"/>
      <c r="N347" s="338"/>
      <c r="O347" s="1628"/>
      <c r="P347" s="1628"/>
      <c r="AH347" s="1635">
        <v>0</v>
      </c>
    </row>
    <row s="1639" customFormat="1" customHeight="1" ht="18.75" hidden="1">
      <c r="A348" s="1784"/>
      <c r="B348" s="1784"/>
      <c r="C348" s="373" t="s">
        <v>1168</v>
      </c>
      <c r="D348" s="2466"/>
      <c r="E348" s="2208"/>
      <c r="F348" s="2387"/>
      <c r="G348" s="2431"/>
      <c r="H348" s="1504"/>
      <c r="I348" s="655" t="s">
        <v>1167</v>
      </c>
      <c r="J348" s="575"/>
      <c r="K348" s="1504"/>
      <c r="L348" s="218"/>
      <c r="M348" s="345"/>
      <c r="N348" s="338"/>
      <c r="O348" s="1628"/>
      <c r="P348" s="1628"/>
      <c r="AH348" s="1635">
        <v>0</v>
      </c>
    </row>
    <row s="1639" customFormat="1" customHeight="1" ht="0.75" hidden="1">
      <c r="A349" s="1784"/>
      <c r="B349" s="1784"/>
      <c r="C349" s="373" t="s">
        <v>1177</v>
      </c>
      <c r="D349" s="2466"/>
      <c r="E349" s="2208"/>
      <c r="F349" s="2387"/>
      <c r="G349" s="404"/>
      <c r="H349" s="1504"/>
      <c r="I349" s="655"/>
      <c r="J349" s="575"/>
      <c r="K349" s="1504"/>
      <c r="L349" s="218"/>
      <c r="M349" s="345"/>
      <c r="N349" s="338"/>
      <c r="O349" s="1628"/>
      <c r="P349" s="1628"/>
      <c r="AH349" s="1635">
        <v>0</v>
      </c>
    </row>
    <row s="1639" customFormat="1" customHeight="1" ht="18.75" hidden="1">
      <c r="A350" s="1784" t="s">
        <v>229</v>
      </c>
      <c r="B350" s="1784" t="s">
        <v>230</v>
      </c>
      <c r="C350" s="373"/>
      <c r="D350" s="2466"/>
      <c r="E350" s="2208"/>
      <c r="F350" s="2387" t="str">
        <f>INDEX(PT_DIFFERENTIATION_VTAR,MATCH(A350,PT_DIFFERENTIATION_VTAR_ID,0))</f>
        <v>Плата за подключение (технологическое присоединение) к системе теплоснабжения (индивидуальная)</v>
      </c>
      <c r="G350" s="2431" t="str">
        <f>INDEX(PT_DIFFERENTIATION_NTAR,MATCH(B350,PT_DIFFERENTIATION_NTAR_ID,0))</f>
        <v/>
      </c>
      <c r="H350" s="1993"/>
      <c r="I350" s="1743"/>
      <c r="J350" s="1777"/>
      <c r="K350" s="1782"/>
      <c r="L350" s="1993" t="s">
        <v>330</v>
      </c>
      <c r="M350" s="345"/>
      <c r="N350" s="338"/>
      <c r="O350" s="1628"/>
      <c r="P350" s="1628"/>
      <c r="AH350" s="1635">
        <v>0</v>
      </c>
    </row>
    <row s="1639" customFormat="1" customHeight="1" ht="18.75" hidden="1">
      <c r="A351" s="1784"/>
      <c r="B351" s="1784"/>
      <c r="C351" s="373" t="s">
        <v>1168</v>
      </c>
      <c r="D351" s="2466"/>
      <c r="E351" s="2208"/>
      <c r="F351" s="2387"/>
      <c r="G351" s="2431"/>
      <c r="H351" s="1504"/>
      <c r="I351" s="655" t="s">
        <v>1167</v>
      </c>
      <c r="J351" s="575"/>
      <c r="K351" s="1504"/>
      <c r="L351" s="218"/>
      <c r="M351" s="345"/>
      <c r="N351" s="338"/>
      <c r="O351" s="1628"/>
      <c r="P351" s="1628"/>
      <c r="AH351" s="1635">
        <v>0</v>
      </c>
    </row>
    <row s="1639" customFormat="1" customHeight="1" ht="0.75" hidden="1">
      <c r="A352" s="1784"/>
      <c r="B352" s="1784"/>
      <c r="C352" s="373" t="s">
        <v>1177</v>
      </c>
      <c r="D352" s="2466"/>
      <c r="E352" s="2208"/>
      <c r="F352" s="2387"/>
      <c r="G352" s="404"/>
      <c r="H352" s="1504"/>
      <c r="I352" s="655"/>
      <c r="J352" s="575"/>
      <c r="K352" s="1504"/>
      <c r="L352" s="218"/>
      <c r="M352" s="345"/>
      <c r="N352" s="338"/>
      <c r="O352" s="1628"/>
      <c r="P352" s="1628"/>
      <c r="AH352" s="1635">
        <v>0</v>
      </c>
    </row>
    <row s="1639" customFormat="1" customHeight="1" ht="18.75" hidden="1">
      <c r="A353" s="1784" t="s">
        <v>249</v>
      </c>
      <c r="B353" s="1784" t="s">
        <v>250</v>
      </c>
      <c r="C353" s="373"/>
      <c r="D353" s="2466"/>
      <c r="E353" s="2208"/>
      <c r="F353" s="2387" t="str">
        <f>INDEX(PT_DIFFERENTIATION_VTAR,MATCH(A353,PT_DIFFERENTIATION_VTAR_ID,0))</f>
        <v>Тариф на питьевую воду (питьевое водоснабжение)</v>
      </c>
      <c r="G353" s="2431" t="str">
        <f>INDEX(PT_DIFFERENTIATION_NTAR,MATCH(B353,PT_DIFFERENTIATION_NTAR_ID,0))</f>
        <v/>
      </c>
      <c r="H353" s="1866"/>
      <c r="I353" s="1743"/>
      <c r="J353" s="1777"/>
      <c r="K353" s="1782"/>
      <c r="L353" s="1866" t="s">
        <v>330</v>
      </c>
      <c r="M353" s="345"/>
      <c r="N353" s="338"/>
      <c r="O353" s="1628"/>
      <c r="P353" s="1628"/>
      <c r="AH353" s="1635">
        <v>0</v>
      </c>
    </row>
    <row s="1639" customFormat="1" customHeight="1" ht="18.75" hidden="1">
      <c r="A354" s="1784"/>
      <c r="B354" s="1784"/>
      <c r="C354" s="373" t="s">
        <v>1168</v>
      </c>
      <c r="D354" s="2466"/>
      <c r="E354" s="2208"/>
      <c r="F354" s="2387"/>
      <c r="G354" s="2431"/>
      <c r="H354" s="1504"/>
      <c r="I354" s="655" t="s">
        <v>1167</v>
      </c>
      <c r="J354" s="575"/>
      <c r="K354" s="1504"/>
      <c r="L354" s="218"/>
      <c r="M354" s="345"/>
      <c r="N354" s="338"/>
      <c r="O354" s="1628"/>
      <c r="P354" s="1628"/>
      <c r="AH354" s="1635">
        <v>0</v>
      </c>
    </row>
    <row s="1639" customFormat="1" customHeight="1" ht="0.75" hidden="1">
      <c r="A355" s="1784"/>
      <c r="B355" s="1784"/>
      <c r="C355" s="373" t="s">
        <v>1177</v>
      </c>
      <c r="D355" s="2466"/>
      <c r="E355" s="2208"/>
      <c r="F355" s="2387"/>
      <c r="G355" s="404"/>
      <c r="H355" s="1504"/>
      <c r="I355" s="655"/>
      <c r="J355" s="575"/>
      <c r="K355" s="1504"/>
      <c r="L355" s="218"/>
      <c r="M355" s="345"/>
      <c r="N355" s="338"/>
      <c r="O355" s="1628"/>
      <c r="P355" s="1628"/>
      <c r="AH355" s="1635">
        <v>0</v>
      </c>
    </row>
    <row s="1639" customFormat="1" customHeight="1" ht="18.75" hidden="1">
      <c r="A356" s="1784" t="s">
        <v>254</v>
      </c>
      <c r="B356" s="1784" t="s">
        <v>255</v>
      </c>
      <c r="C356" s="373"/>
      <c r="D356" s="2466"/>
      <c r="E356" s="2208"/>
      <c r="F356" s="2387" t="str">
        <f>INDEX(PT_DIFFERENTIATION_VTAR,MATCH(A356,PT_DIFFERENTIATION_VTAR_ID,0))</f>
        <v>Тариф на техническую воду</v>
      </c>
      <c r="G356" s="2431" t="str">
        <f>INDEX(PT_DIFFERENTIATION_NTAR,MATCH(B356,PT_DIFFERENTIATION_NTAR_ID,0))</f>
        <v/>
      </c>
      <c r="H356" s="1866"/>
      <c r="I356" s="1743"/>
      <c r="J356" s="1777"/>
      <c r="K356" s="1782"/>
      <c r="L356" s="1866" t="s">
        <v>330</v>
      </c>
      <c r="M356" s="345"/>
      <c r="N356" s="338"/>
      <c r="O356" s="1628"/>
      <c r="P356" s="1628"/>
      <c r="AH356" s="1635">
        <v>0</v>
      </c>
    </row>
    <row s="1639" customFormat="1" customHeight="1" ht="18.75" hidden="1">
      <c r="A357" s="1784"/>
      <c r="B357" s="1784"/>
      <c r="C357" s="373" t="s">
        <v>1168</v>
      </c>
      <c r="D357" s="2466"/>
      <c r="E357" s="2208"/>
      <c r="F357" s="2387"/>
      <c r="G357" s="2431"/>
      <c r="H357" s="1504"/>
      <c r="I357" s="655" t="s">
        <v>1167</v>
      </c>
      <c r="J357" s="575"/>
      <c r="K357" s="1504"/>
      <c r="L357" s="218"/>
      <c r="M357" s="345"/>
      <c r="N357" s="338"/>
      <c r="O357" s="1628"/>
      <c r="P357" s="1628"/>
      <c r="AH357" s="1635">
        <v>0</v>
      </c>
    </row>
    <row s="1639" customFormat="1" customHeight="1" ht="0.75" hidden="1">
      <c r="A358" s="1784"/>
      <c r="B358" s="1784"/>
      <c r="C358" s="373" t="s">
        <v>1177</v>
      </c>
      <c r="D358" s="2466"/>
      <c r="E358" s="2208"/>
      <c r="F358" s="2387"/>
      <c r="G358" s="404"/>
      <c r="H358" s="1504"/>
      <c r="I358" s="655"/>
      <c r="J358" s="575"/>
      <c r="K358" s="1504"/>
      <c r="L358" s="218"/>
      <c r="M358" s="345"/>
      <c r="N358" s="338"/>
      <c r="O358" s="1628"/>
      <c r="P358" s="1628"/>
      <c r="AH358" s="1635">
        <v>0</v>
      </c>
    </row>
    <row s="1639" customFormat="1" customHeight="1" ht="18.75" hidden="1">
      <c r="A359" s="1784" t="s">
        <v>259</v>
      </c>
      <c r="B359" s="1784" t="s">
        <v>260</v>
      </c>
      <c r="C359" s="373"/>
      <c r="D359" s="2466"/>
      <c r="E359" s="2208"/>
      <c r="F359" s="2387" t="str">
        <f>INDEX(PT_DIFFERENTIATION_VTAR,MATCH(A359,PT_DIFFERENTIATION_VTAR_ID,0))</f>
        <v>Тариф на транспортировку воды</v>
      </c>
      <c r="G359" s="2431" t="str">
        <f>INDEX(PT_DIFFERENTIATION_NTAR,MATCH(B359,PT_DIFFERENTIATION_NTAR_ID,0))</f>
        <v/>
      </c>
      <c r="H359" s="1866"/>
      <c r="I359" s="1743"/>
      <c r="J359" s="1777"/>
      <c r="K359" s="1782"/>
      <c r="L359" s="1866" t="s">
        <v>330</v>
      </c>
      <c r="M359" s="345"/>
      <c r="N359" s="338"/>
      <c r="O359" s="1628"/>
      <c r="P359" s="1628"/>
      <c r="AH359" s="1635">
        <v>0</v>
      </c>
    </row>
    <row s="1639" customFormat="1" customHeight="1" ht="18.75" hidden="1">
      <c r="A360" s="1784"/>
      <c r="B360" s="1784"/>
      <c r="C360" s="373" t="s">
        <v>1168</v>
      </c>
      <c r="D360" s="2466"/>
      <c r="E360" s="2208"/>
      <c r="F360" s="2387"/>
      <c r="G360" s="2431"/>
      <c r="H360" s="1504"/>
      <c r="I360" s="655" t="s">
        <v>1167</v>
      </c>
      <c r="J360" s="575"/>
      <c r="K360" s="1504"/>
      <c r="L360" s="218"/>
      <c r="M360" s="345"/>
      <c r="N360" s="338"/>
      <c r="O360" s="1628"/>
      <c r="P360" s="1628"/>
      <c r="AH360" s="1635">
        <v>0</v>
      </c>
    </row>
    <row s="1639" customFormat="1" customHeight="1" ht="0.75" hidden="1">
      <c r="A361" s="1784"/>
      <c r="B361" s="1784"/>
      <c r="C361" s="373" t="s">
        <v>1177</v>
      </c>
      <c r="D361" s="2466"/>
      <c r="E361" s="2208"/>
      <c r="F361" s="2387"/>
      <c r="G361" s="404"/>
      <c r="H361" s="1504"/>
      <c r="I361" s="655"/>
      <c r="J361" s="575"/>
      <c r="K361" s="1504"/>
      <c r="L361" s="218"/>
      <c r="M361" s="345"/>
      <c r="N361" s="338"/>
      <c r="O361" s="1628"/>
      <c r="P361" s="1628"/>
      <c r="AH361" s="1635">
        <v>0</v>
      </c>
    </row>
    <row s="1639" customFormat="1" customHeight="1" ht="18.75" hidden="1">
      <c r="A362" s="1784" t="s">
        <v>264</v>
      </c>
      <c r="B362" s="1784" t="s">
        <v>265</v>
      </c>
      <c r="C362" s="373"/>
      <c r="D362" s="2466"/>
      <c r="E362" s="2208"/>
      <c r="F362" s="2387" t="str">
        <f>INDEX(PT_DIFFERENTIATION_VTAR,MATCH(A362,PT_DIFFERENTIATION_VTAR_ID,0))</f>
        <v>Тариф на подвоз воды</v>
      </c>
      <c r="G362" s="2431" t="str">
        <f>INDEX(PT_DIFFERENTIATION_NTAR,MATCH(B362,PT_DIFFERENTIATION_NTAR_ID,0))</f>
        <v/>
      </c>
      <c r="H362" s="1866"/>
      <c r="I362" s="1743"/>
      <c r="J362" s="1777"/>
      <c r="K362" s="1782"/>
      <c r="L362" s="1866" t="s">
        <v>330</v>
      </c>
      <c r="M362" s="345"/>
      <c r="N362" s="338"/>
      <c r="O362" s="1628"/>
      <c r="P362" s="1628"/>
      <c r="AH362" s="1635">
        <v>0</v>
      </c>
    </row>
    <row s="1639" customFormat="1" customHeight="1" ht="18.75" hidden="1">
      <c r="A363" s="1784"/>
      <c r="B363" s="1784"/>
      <c r="C363" s="373" t="s">
        <v>1168</v>
      </c>
      <c r="D363" s="2466"/>
      <c r="E363" s="2208"/>
      <c r="F363" s="2387"/>
      <c r="G363" s="2431"/>
      <c r="H363" s="1504"/>
      <c r="I363" s="655" t="s">
        <v>1167</v>
      </c>
      <c r="J363" s="575"/>
      <c r="K363" s="1504"/>
      <c r="L363" s="218"/>
      <c r="M363" s="345"/>
      <c r="N363" s="338"/>
      <c r="O363" s="1628"/>
      <c r="P363" s="1628"/>
      <c r="AH363" s="1635">
        <v>0</v>
      </c>
    </row>
    <row s="1639" customFormat="1" customHeight="1" ht="0.75" hidden="1">
      <c r="A364" s="1784"/>
      <c r="B364" s="1784"/>
      <c r="C364" s="373" t="s">
        <v>1177</v>
      </c>
      <c r="D364" s="2466"/>
      <c r="E364" s="2208"/>
      <c r="F364" s="2387"/>
      <c r="G364" s="404"/>
      <c r="H364" s="1504"/>
      <c r="I364" s="655"/>
      <c r="J364" s="575"/>
      <c r="K364" s="1504"/>
      <c r="L364" s="218"/>
      <c r="M364" s="345"/>
      <c r="N364" s="338"/>
      <c r="O364" s="1628"/>
      <c r="P364" s="1628"/>
      <c r="AH364" s="1635">
        <v>0</v>
      </c>
    </row>
    <row s="1639" customFormat="1" customHeight="1" ht="18.75" hidden="1">
      <c r="A365" s="1784" t="s">
        <v>269</v>
      </c>
      <c r="B365" s="1784" t="s">
        <v>270</v>
      </c>
      <c r="C365" s="373"/>
      <c r="D365" s="2466"/>
      <c r="E365" s="2208"/>
      <c r="F365" s="2387" t="str">
        <f>INDEX(PT_DIFFERENTIATION_VTAR,MATCH(A365,PT_DIFFERENTIATION_VTAR_ID,0))</f>
        <v>Тариф на подключение (технологическое присоединение) к централизованной системе холодного водоснабжения</v>
      </c>
      <c r="G365" s="2431" t="str">
        <f>INDEX(PT_DIFFERENTIATION_NTAR,MATCH(B365,PT_DIFFERENTIATION_NTAR_ID,0))</f>
        <v/>
      </c>
      <c r="H365" s="1866"/>
      <c r="I365" s="1743"/>
      <c r="J365" s="1777"/>
      <c r="K365" s="1782"/>
      <c r="L365" s="1866" t="s">
        <v>330</v>
      </c>
      <c r="M365" s="345"/>
      <c r="N365" s="338"/>
      <c r="O365" s="1628"/>
      <c r="P365" s="1628"/>
      <c r="AH365" s="1635">
        <v>0</v>
      </c>
    </row>
    <row s="1639" customFormat="1" customHeight="1" ht="18.75" hidden="1">
      <c r="A366" s="1784"/>
      <c r="B366" s="1784"/>
      <c r="C366" s="373" t="s">
        <v>1168</v>
      </c>
      <c r="D366" s="2466"/>
      <c r="E366" s="2208"/>
      <c r="F366" s="2387"/>
      <c r="G366" s="2431"/>
      <c r="H366" s="1504"/>
      <c r="I366" s="655" t="s">
        <v>1167</v>
      </c>
      <c r="J366" s="575"/>
      <c r="K366" s="1504"/>
      <c r="L366" s="218"/>
      <c r="M366" s="345"/>
      <c r="N366" s="338"/>
      <c r="O366" s="1628"/>
      <c r="P366" s="1628"/>
      <c r="AH366" s="1635">
        <v>0</v>
      </c>
    </row>
    <row s="1639" customFormat="1" customHeight="1" ht="0.75" hidden="1">
      <c r="A367" s="1784"/>
      <c r="B367" s="1784"/>
      <c r="C367" s="373" t="s">
        <v>1177</v>
      </c>
      <c r="D367" s="2466"/>
      <c r="E367" s="2208"/>
      <c r="F367" s="2387"/>
      <c r="G367" s="404"/>
      <c r="H367" s="1504"/>
      <c r="I367" s="655"/>
      <c r="J367" s="575"/>
      <c r="K367" s="1504"/>
      <c r="L367" s="218"/>
      <c r="M367" s="345"/>
      <c r="N367" s="338"/>
      <c r="O367" s="1628"/>
      <c r="P367" s="1628"/>
      <c r="AH367" s="1635">
        <v>0</v>
      </c>
    </row>
    <row s="1639" customFormat="1" customHeight="1" ht="18.75" hidden="1">
      <c r="A368" s="1784" t="s">
        <v>274</v>
      </c>
      <c r="B368" s="1784" t="s">
        <v>275</v>
      </c>
      <c r="C368" s="373"/>
      <c r="D368" s="2466"/>
      <c r="E368" s="2208"/>
      <c r="F368" s="2387" t="str">
        <f>INDEX(PT_DIFFERENTIATION_VTAR,MATCH(A368,PT_DIFFERENTIATION_VTAR_ID,0))</f>
        <v>Тариф на горячую воду (горячее водоснабжение)</v>
      </c>
      <c r="G368" s="2431" t="str">
        <f>INDEX(PT_DIFFERENTIATION_NTAR,MATCH(B368,PT_DIFFERENTIATION_NTAR_ID,0))</f>
        <v/>
      </c>
      <c r="H368" s="1866"/>
      <c r="I368" s="1743"/>
      <c r="J368" s="1777"/>
      <c r="K368" s="1782"/>
      <c r="L368" s="1866" t="s">
        <v>330</v>
      </c>
      <c r="M368" s="345"/>
      <c r="N368" s="338"/>
      <c r="O368" s="1628"/>
      <c r="P368" s="1628"/>
      <c r="AH368" s="1635">
        <v>0</v>
      </c>
    </row>
    <row s="1639" customFormat="1" customHeight="1" ht="18.75" hidden="1">
      <c r="A369" s="1784"/>
      <c r="B369" s="1784"/>
      <c r="C369" s="373" t="s">
        <v>1168</v>
      </c>
      <c r="D369" s="2466"/>
      <c r="E369" s="2208"/>
      <c r="F369" s="2387"/>
      <c r="G369" s="2431"/>
      <c r="H369" s="1504"/>
      <c r="I369" s="655" t="s">
        <v>1167</v>
      </c>
      <c r="J369" s="575"/>
      <c r="K369" s="1504"/>
      <c r="L369" s="218"/>
      <c r="M369" s="345"/>
      <c r="N369" s="338"/>
      <c r="O369" s="1628"/>
      <c r="P369" s="1628"/>
      <c r="AH369" s="1635">
        <v>0</v>
      </c>
    </row>
    <row s="1639" customFormat="1" customHeight="1" ht="0.75" hidden="1">
      <c r="A370" s="1784"/>
      <c r="B370" s="1784"/>
      <c r="C370" s="373" t="s">
        <v>1177</v>
      </c>
      <c r="D370" s="2466"/>
      <c r="E370" s="2208"/>
      <c r="F370" s="2387"/>
      <c r="G370" s="404"/>
      <c r="H370" s="1504"/>
      <c r="I370" s="655"/>
      <c r="J370" s="575"/>
      <c r="K370" s="1504"/>
      <c r="L370" s="218"/>
      <c r="M370" s="345"/>
      <c r="N370" s="338"/>
      <c r="O370" s="1628"/>
      <c r="P370" s="1628"/>
      <c r="AH370" s="1635">
        <v>0</v>
      </c>
    </row>
    <row s="1639" customFormat="1" customHeight="1" ht="18.75" hidden="1">
      <c r="A371" s="1784" t="s">
        <v>279</v>
      </c>
      <c r="B371" s="1784" t="s">
        <v>280</v>
      </c>
      <c r="C371" s="373"/>
      <c r="D371" s="2466"/>
      <c r="E371" s="2208"/>
      <c r="F371" s="2387" t="str">
        <f>INDEX(PT_DIFFERENTIATION_VTAR,MATCH(A371,PT_DIFFERENTIATION_VTAR_ID,0))</f>
        <v>Тариф на транспортировку горячей воды</v>
      </c>
      <c r="G371" s="2431" t="str">
        <f>INDEX(PT_DIFFERENTIATION_NTAR,MATCH(B371,PT_DIFFERENTIATION_NTAR_ID,0))</f>
        <v/>
      </c>
      <c r="H371" s="1866"/>
      <c r="I371" s="1743"/>
      <c r="J371" s="1777"/>
      <c r="K371" s="1782"/>
      <c r="L371" s="1866" t="s">
        <v>330</v>
      </c>
      <c r="M371" s="345"/>
      <c r="N371" s="338"/>
      <c r="O371" s="1628"/>
      <c r="P371" s="1628"/>
      <c r="AH371" s="1635">
        <v>0</v>
      </c>
    </row>
    <row s="1639" customFormat="1" customHeight="1" ht="18.75" hidden="1">
      <c r="A372" s="1784"/>
      <c r="B372" s="1784"/>
      <c r="C372" s="373" t="s">
        <v>1168</v>
      </c>
      <c r="D372" s="2466"/>
      <c r="E372" s="2208"/>
      <c r="F372" s="2387"/>
      <c r="G372" s="2431"/>
      <c r="H372" s="1504"/>
      <c r="I372" s="655" t="s">
        <v>1167</v>
      </c>
      <c r="J372" s="575"/>
      <c r="K372" s="1504"/>
      <c r="L372" s="218"/>
      <c r="M372" s="345"/>
      <c r="N372" s="338"/>
      <c r="O372" s="1628"/>
      <c r="P372" s="1628"/>
      <c r="AH372" s="1635">
        <v>0</v>
      </c>
    </row>
    <row s="1639" customFormat="1" customHeight="1" ht="0.75" hidden="1">
      <c r="A373" s="1784"/>
      <c r="B373" s="1784"/>
      <c r="C373" s="373" t="s">
        <v>1177</v>
      </c>
      <c r="D373" s="2466"/>
      <c r="E373" s="2208"/>
      <c r="F373" s="2387"/>
      <c r="G373" s="404"/>
      <c r="H373" s="1504"/>
      <c r="I373" s="655"/>
      <c r="J373" s="575"/>
      <c r="K373" s="1504"/>
      <c r="L373" s="218"/>
      <c r="M373" s="345"/>
      <c r="N373" s="338"/>
      <c r="O373" s="1628"/>
      <c r="P373" s="1628"/>
      <c r="AH373" s="1635">
        <v>0</v>
      </c>
    </row>
    <row s="1639" customFormat="1" customHeight="1" ht="18.75" hidden="1">
      <c r="A374" s="1784" t="s">
        <v>284</v>
      </c>
      <c r="B374" s="1784" t="s">
        <v>285</v>
      </c>
      <c r="C374" s="373"/>
      <c r="D374" s="2466"/>
      <c r="E374" s="2208"/>
      <c r="F374" s="2387" t="str">
        <f>INDEX(PT_DIFFERENTIATION_VTAR,MATCH(A374,PT_DIFFERENTIATION_VTAR_ID,0))</f>
        <v>Тариф на подключение (технологическое присоединение) к централизованной системе горячего водоснабжения</v>
      </c>
      <c r="G374" s="2431" t="str">
        <f>INDEX(PT_DIFFERENTIATION_NTAR,MATCH(B374,PT_DIFFERENTIATION_NTAR_ID,0))</f>
        <v/>
      </c>
      <c r="H374" s="1866"/>
      <c r="I374" s="1743"/>
      <c r="J374" s="1777"/>
      <c r="K374" s="1782"/>
      <c r="L374" s="1866" t="s">
        <v>330</v>
      </c>
      <c r="M374" s="345"/>
      <c r="N374" s="338"/>
      <c r="O374" s="1628"/>
      <c r="P374" s="1628"/>
      <c r="AH374" s="1635">
        <v>0</v>
      </c>
    </row>
    <row s="1639" customFormat="1" customHeight="1" ht="18.75" hidden="1">
      <c r="A375" s="1784"/>
      <c r="B375" s="1784"/>
      <c r="C375" s="373" t="s">
        <v>1168</v>
      </c>
      <c r="D375" s="2466"/>
      <c r="E375" s="2208"/>
      <c r="F375" s="2387"/>
      <c r="G375" s="2431"/>
      <c r="H375" s="1504"/>
      <c r="I375" s="655" t="s">
        <v>1167</v>
      </c>
      <c r="J375" s="575"/>
      <c r="K375" s="1504"/>
      <c r="L375" s="218"/>
      <c r="M375" s="345"/>
      <c r="N375" s="338"/>
      <c r="O375" s="1628"/>
      <c r="P375" s="1628"/>
      <c r="AH375" s="1635">
        <v>0</v>
      </c>
    </row>
    <row s="1639" customFormat="1" customHeight="1" ht="0.75" hidden="1">
      <c r="A376" s="1784"/>
      <c r="B376" s="1784"/>
      <c r="C376" s="373" t="s">
        <v>1177</v>
      </c>
      <c r="D376" s="2466"/>
      <c r="E376" s="2208"/>
      <c r="F376" s="2387"/>
      <c r="G376" s="404"/>
      <c r="H376" s="1504"/>
      <c r="I376" s="655"/>
      <c r="J376" s="575"/>
      <c r="K376" s="1504"/>
      <c r="L376" s="218"/>
      <c r="M376" s="345"/>
      <c r="N376" s="338"/>
      <c r="O376" s="1628"/>
      <c r="P376" s="1628"/>
      <c r="AH376" s="1635">
        <v>0</v>
      </c>
    </row>
    <row s="1639" customFormat="1" customHeight="1" ht="18.75" hidden="1">
      <c r="A377" s="1784" t="s">
        <v>289</v>
      </c>
      <c r="B377" s="1784" t="s">
        <v>290</v>
      </c>
      <c r="C377" s="373"/>
      <c r="D377" s="2466"/>
      <c r="E377" s="2208"/>
      <c r="F377" s="2387" t="str">
        <f>INDEX(PT_DIFFERENTIATION_VTAR,MATCH(A377,PT_DIFFERENTIATION_VTAR_ID,0))</f>
        <v>Тариф на водоотведение</v>
      </c>
      <c r="G377" s="2431" t="str">
        <f>INDEX(PT_DIFFERENTIATION_NTAR,MATCH(B377,PT_DIFFERENTIATION_NTAR_ID,0))</f>
        <v/>
      </c>
      <c r="H377" s="1866"/>
      <c r="I377" s="1743"/>
      <c r="J377" s="1777"/>
      <c r="K377" s="1782"/>
      <c r="L377" s="1866" t="s">
        <v>330</v>
      </c>
      <c r="M377" s="345"/>
      <c r="N377" s="338"/>
      <c r="O377" s="1628"/>
      <c r="P377" s="1628"/>
      <c r="AH377" s="1635">
        <v>0</v>
      </c>
    </row>
    <row s="1639" customFormat="1" customHeight="1" ht="18.75" hidden="1">
      <c r="A378" s="1784"/>
      <c r="B378" s="1784"/>
      <c r="C378" s="373" t="s">
        <v>1168</v>
      </c>
      <c r="D378" s="2466"/>
      <c r="E378" s="2208"/>
      <c r="F378" s="2387"/>
      <c r="G378" s="2431"/>
      <c r="H378" s="1504"/>
      <c r="I378" s="655" t="s">
        <v>1167</v>
      </c>
      <c r="J378" s="575"/>
      <c r="K378" s="1504"/>
      <c r="L378" s="218"/>
      <c r="M378" s="345"/>
      <c r="N378" s="338"/>
      <c r="O378" s="1628"/>
      <c r="P378" s="1628"/>
      <c r="AH378" s="1635">
        <v>0</v>
      </c>
    </row>
    <row s="1639" customFormat="1" customHeight="1" ht="0.75" hidden="1">
      <c r="A379" s="1784"/>
      <c r="B379" s="1784"/>
      <c r="C379" s="373" t="s">
        <v>1177</v>
      </c>
      <c r="D379" s="2466"/>
      <c r="E379" s="2208"/>
      <c r="F379" s="2387"/>
      <c r="G379" s="404"/>
      <c r="H379" s="1504"/>
      <c r="I379" s="655"/>
      <c r="J379" s="575"/>
      <c r="K379" s="1504"/>
      <c r="L379" s="218"/>
      <c r="M379" s="345"/>
      <c r="N379" s="338"/>
      <c r="O379" s="1628"/>
      <c r="P379" s="1628"/>
      <c r="AH379" s="1635">
        <v>0</v>
      </c>
    </row>
    <row s="1639" customFormat="1" customHeight="1" ht="18.75" hidden="1">
      <c r="A380" s="1784" t="s">
        <v>294</v>
      </c>
      <c r="B380" s="1784" t="s">
        <v>295</v>
      </c>
      <c r="C380" s="373"/>
      <c r="D380" s="2466"/>
      <c r="E380" s="2208"/>
      <c r="F380" s="2387" t="str">
        <f>INDEX(PT_DIFFERENTIATION_VTAR,MATCH(A380,PT_DIFFERENTIATION_VTAR_ID,0))</f>
        <v>Тариф на транспортировку сточных вод</v>
      </c>
      <c r="G380" s="2431" t="str">
        <f>INDEX(PT_DIFFERENTIATION_NTAR,MATCH(B380,PT_DIFFERENTIATION_NTAR_ID,0))</f>
        <v/>
      </c>
      <c r="H380" s="1866"/>
      <c r="I380" s="1743"/>
      <c r="J380" s="1777"/>
      <c r="K380" s="1782"/>
      <c r="L380" s="1866" t="s">
        <v>330</v>
      </c>
      <c r="M380" s="345"/>
      <c r="N380" s="338"/>
      <c r="O380" s="1628"/>
      <c r="P380" s="1628"/>
      <c r="AH380" s="1635">
        <v>0</v>
      </c>
    </row>
    <row s="1639" customFormat="1" customHeight="1" ht="18.75" hidden="1">
      <c r="A381" s="1784"/>
      <c r="B381" s="1784"/>
      <c r="C381" s="373" t="s">
        <v>1168</v>
      </c>
      <c r="D381" s="2466"/>
      <c r="E381" s="2208"/>
      <c r="F381" s="2387"/>
      <c r="G381" s="2431"/>
      <c r="H381" s="1504"/>
      <c r="I381" s="655" t="s">
        <v>1167</v>
      </c>
      <c r="J381" s="575"/>
      <c r="K381" s="1504"/>
      <c r="L381" s="218"/>
      <c r="M381" s="345"/>
      <c r="N381" s="338"/>
      <c r="O381" s="1628"/>
      <c r="P381" s="1628"/>
      <c r="AH381" s="1635">
        <v>0</v>
      </c>
    </row>
    <row s="1639" customFormat="1" customHeight="1" ht="0.75" hidden="1">
      <c r="A382" s="1784"/>
      <c r="B382" s="1784"/>
      <c r="C382" s="373" t="s">
        <v>1177</v>
      </c>
      <c r="D382" s="2466"/>
      <c r="E382" s="2208"/>
      <c r="F382" s="2387"/>
      <c r="G382" s="404"/>
      <c r="H382" s="1504"/>
      <c r="I382" s="655"/>
      <c r="J382" s="575"/>
      <c r="K382" s="1504"/>
      <c r="L382" s="218"/>
      <c r="M382" s="345"/>
      <c r="N382" s="338"/>
      <c r="O382" s="1628"/>
      <c r="P382" s="1628"/>
      <c r="AH382" s="1635">
        <v>0</v>
      </c>
    </row>
    <row s="1639" customFormat="1" customHeight="1" ht="18.75" hidden="1">
      <c r="A383" s="1784" t="s">
        <v>299</v>
      </c>
      <c r="B383" s="1784" t="s">
        <v>300</v>
      </c>
      <c r="C383" s="373"/>
      <c r="D383" s="2466"/>
      <c r="E383" s="2208"/>
      <c r="F383" s="2387" t="str">
        <f>INDEX(PT_DIFFERENTIATION_VTAR,MATCH(A383,PT_DIFFERENTIATION_VTAR_ID,0))</f>
        <v>Тариф на подключение (технологическое присоединение) к централизованной системе водоотведения</v>
      </c>
      <c r="G383" s="2431" t="str">
        <f>INDEX(PT_DIFFERENTIATION_NTAR,MATCH(B383,PT_DIFFERENTIATION_NTAR_ID,0))</f>
        <v/>
      </c>
      <c r="H383" s="1866"/>
      <c r="I383" s="1743"/>
      <c r="J383" s="1777"/>
      <c r="K383" s="1782"/>
      <c r="L383" s="1866" t="s">
        <v>330</v>
      </c>
      <c r="M383" s="345"/>
      <c r="N383" s="338"/>
      <c r="O383" s="1628"/>
      <c r="P383" s="1628"/>
      <c r="AH383" s="1635">
        <v>0</v>
      </c>
    </row>
    <row s="1639" customFormat="1" customHeight="1" ht="18.75" hidden="1">
      <c r="A384" s="1784"/>
      <c r="B384" s="1784"/>
      <c r="C384" s="373" t="s">
        <v>1168</v>
      </c>
      <c r="D384" s="2466"/>
      <c r="E384" s="2208"/>
      <c r="F384" s="2387"/>
      <c r="G384" s="2431"/>
      <c r="H384" s="1504"/>
      <c r="I384" s="655" t="s">
        <v>1167</v>
      </c>
      <c r="J384" s="575"/>
      <c r="K384" s="1504"/>
      <c r="L384" s="218"/>
      <c r="M384" s="345"/>
      <c r="N384" s="338"/>
      <c r="O384" s="1628"/>
      <c r="P384" s="1628"/>
      <c r="AH384" s="1635">
        <v>0</v>
      </c>
    </row>
    <row s="1639" customFormat="1" customHeight="1" ht="0.75">
      <c r="A385" s="1784"/>
      <c r="B385" s="1784"/>
      <c r="C385" s="373" t="s">
        <v>1177</v>
      </c>
      <c r="D385" s="2466"/>
      <c r="E385" s="2208"/>
      <c r="F385" s="2387"/>
      <c r="G385" s="404"/>
      <c r="H385" s="1504"/>
      <c r="I385" s="655"/>
      <c r="J385" s="575"/>
      <c r="K385" s="1504"/>
      <c r="L385" s="218"/>
      <c r="M385" s="345"/>
      <c r="N385" s="338"/>
      <c r="O385" s="1628"/>
      <c r="P385" s="1628"/>
      <c r="AH385" s="1635">
        <v>1</v>
      </c>
    </row>
    <row s="1827" customFormat="1" customHeight="1" ht="3">
      <c r="A386" s="1784"/>
      <c r="B386" s="1784"/>
      <c r="C386" s="1785"/>
      <c r="E386" s="406"/>
      <c r="F386" s="406"/>
      <c r="G386" s="406"/>
      <c r="H386" s="406"/>
      <c r="I386" s="406"/>
      <c r="J386" s="406"/>
      <c r="K386" s="406"/>
      <c r="L386" s="406"/>
      <c r="M386" s="406"/>
      <c r="O386" s="200"/>
      <c r="P386" s="200"/>
      <c r="AH386" s="144">
        <v>3</v>
      </c>
    </row>
    <row customHeight="1" ht="26.25">
      <c r="E387" s="206"/>
      <c r="F387" s="2289"/>
      <c r="G387" s="2289"/>
      <c r="H387" s="2289"/>
      <c r="I387" s="2289"/>
      <c r="J387" s="2289"/>
      <c r="K387" s="2289"/>
      <c r="L387" s="2289"/>
      <c r="M387" s="2289"/>
      <c r="AH387" s="378">
        <v>25</v>
      </c>
    </row>
    <row customHeight="1" ht="14.25" hidden="1">
      <c r="A388" s="1783" t="s">
        <v>82</v>
      </c>
      <c r="B388" s="1783">
        <v>0</v>
      </c>
      <c r="C388" s="373">
        <v>0</v>
      </c>
      <c r="D388" s="348">
        <v>3</v>
      </c>
      <c r="E388" s="378">
        <v>6</v>
      </c>
      <c r="F388" s="378">
        <v>46</v>
      </c>
      <c r="G388" s="378">
        <v>35</v>
      </c>
      <c r="H388" s="378">
        <v>3</v>
      </c>
      <c r="I388" s="378">
        <v>11</v>
      </c>
      <c r="J388" s="378">
        <v>11</v>
      </c>
      <c r="K388" s="378">
        <v>35</v>
      </c>
      <c r="L388" s="378">
        <v>35</v>
      </c>
      <c r="M388" s="378">
        <v>84</v>
      </c>
      <c r="N388" s="378">
        <v>10</v>
      </c>
      <c r="O388" s="354">
        <v>10</v>
      </c>
      <c r="P388" s="354">
        <v>10</v>
      </c>
      <c r="Q388" s="378">
        <v>10</v>
      </c>
      <c r="R388" s="378">
        <v>10</v>
      </c>
      <c r="S388" s="378">
        <v>10</v>
      </c>
      <c r="T388" s="378">
        <v>10</v>
      </c>
      <c r="U388" s="378">
        <v>10</v>
      </c>
      <c r="V388" s="378">
        <v>10</v>
      </c>
      <c r="W388" s="378">
        <v>10</v>
      </c>
      <c r="X388" s="378">
        <v>10</v>
      </c>
      <c r="Y388" s="378">
        <v>10</v>
      </c>
      <c r="Z388" s="378">
        <v>10</v>
      </c>
      <c r="AA388" s="378">
        <v>10</v>
      </c>
      <c r="AB388" s="378">
        <v>10</v>
      </c>
      <c r="AC388" s="378">
        <v>10</v>
      </c>
      <c r="AD388" s="378">
        <v>10</v>
      </c>
      <c r="AE388" s="378">
        <v>10</v>
      </c>
      <c r="AF388" s="378">
        <v>10</v>
      </c>
      <c r="AG388" s="378">
        <v>10</v>
      </c>
      <c r="AH388" s="378">
        <v>14</v>
      </c>
    </row>
  </sheetData>
  <sheetProtection formatColumns="0" formatRows="0" autoFilter="0" sort="0" insertRows="0" insertColumns="1" deleteRows="0" deleteColumns="0"/>
  <mergeCells count="438">
    <mergeCell ref="G64:G65"/>
    <mergeCell ref="D143:D145"/>
    <mergeCell ref="E143:E145"/>
    <mergeCell ref="F143:F145"/>
    <mergeCell ref="G143:G144"/>
    <mergeCell ref="D220:D222"/>
    <mergeCell ref="E220:E222"/>
    <mergeCell ref="F220:F222"/>
    <mergeCell ref="G220:G221"/>
    <mergeCell ref="D85:D87"/>
    <mergeCell ref="E85:E87"/>
    <mergeCell ref="F85:F87"/>
    <mergeCell ref="D106:D124"/>
    <mergeCell ref="E106:E124"/>
    <mergeCell ref="D88:D90"/>
    <mergeCell ref="E88:E90"/>
    <mergeCell ref="F88:F90"/>
    <mergeCell ref="G205:G206"/>
    <mergeCell ref="G208:G209"/>
    <mergeCell ref="E64:E66"/>
    <mergeCell ref="F64:F66"/>
    <mergeCell ref="G128:G129"/>
    <mergeCell ref="G131:G132"/>
    <mergeCell ref="D91:D93"/>
    <mergeCell ref="F55:F57"/>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62:F364"/>
    <mergeCell ref="G359:G360"/>
    <mergeCell ref="D58:D60"/>
    <mergeCell ref="E58:E60"/>
    <mergeCell ref="F58:F60"/>
    <mergeCell ref="D27:D45"/>
    <mergeCell ref="E27:E45"/>
    <mergeCell ref="F27:F45"/>
    <mergeCell ref="D46:D48"/>
    <mergeCell ref="E46:E48"/>
    <mergeCell ref="F46:F48"/>
    <mergeCell ref="D49:D51"/>
    <mergeCell ref="E49:E51"/>
    <mergeCell ref="F49:F51"/>
    <mergeCell ref="G27:G32"/>
    <mergeCell ref="G46:G47"/>
    <mergeCell ref="G49:G50"/>
    <mergeCell ref="G52:G53"/>
    <mergeCell ref="G55:G56"/>
    <mergeCell ref="D52:D54"/>
    <mergeCell ref="E52:E54"/>
    <mergeCell ref="F52:F54"/>
    <mergeCell ref="D55:D57"/>
    <mergeCell ref="E55:E57"/>
    <mergeCell ref="F387:M387"/>
    <mergeCell ref="F321:L321"/>
    <mergeCell ref="D322:D324"/>
    <mergeCell ref="E322:E324"/>
    <mergeCell ref="F322:F324"/>
    <mergeCell ref="D325:D331"/>
    <mergeCell ref="E325:E331"/>
    <mergeCell ref="F325:F331"/>
    <mergeCell ref="D332:D334"/>
    <mergeCell ref="D338:D340"/>
    <mergeCell ref="E338:E340"/>
    <mergeCell ref="F338:F340"/>
    <mergeCell ref="D341:D343"/>
    <mergeCell ref="E341:E343"/>
    <mergeCell ref="F341:F343"/>
    <mergeCell ref="E332:E334"/>
    <mergeCell ref="F332:F334"/>
    <mergeCell ref="D335:D337"/>
    <mergeCell ref="E335:E337"/>
    <mergeCell ref="F359:F361"/>
    <mergeCell ref="D362:D364"/>
    <mergeCell ref="E362:E364"/>
    <mergeCell ref="D383:D385"/>
    <mergeCell ref="E383:E385"/>
    <mergeCell ref="G61:G62"/>
    <mergeCell ref="G67:G68"/>
    <mergeCell ref="G70:G71"/>
    <mergeCell ref="G73:G74"/>
    <mergeCell ref="M257:M260"/>
    <mergeCell ref="M103:M106"/>
    <mergeCell ref="F179:L179"/>
    <mergeCell ref="M180:M183"/>
    <mergeCell ref="F256:L256"/>
    <mergeCell ref="F67:F69"/>
    <mergeCell ref="F70:F72"/>
    <mergeCell ref="F91:F93"/>
    <mergeCell ref="F94:F96"/>
    <mergeCell ref="F106:F124"/>
    <mergeCell ref="F125:F127"/>
    <mergeCell ref="M24:M99"/>
    <mergeCell ref="G58:G59"/>
    <mergeCell ref="G161:G162"/>
    <mergeCell ref="G164:G165"/>
    <mergeCell ref="G167:G168"/>
    <mergeCell ref="G170:G171"/>
    <mergeCell ref="G202:G203"/>
    <mergeCell ref="G106:G111"/>
    <mergeCell ref="G125:G126"/>
    <mergeCell ref="D61:D63"/>
    <mergeCell ref="E61:E63"/>
    <mergeCell ref="F61:F63"/>
    <mergeCell ref="D79:D81"/>
    <mergeCell ref="E79:E81"/>
    <mergeCell ref="F79:F81"/>
    <mergeCell ref="D82:D84"/>
    <mergeCell ref="E82:E84"/>
    <mergeCell ref="F82:F84"/>
    <mergeCell ref="D73:D75"/>
    <mergeCell ref="E73:E75"/>
    <mergeCell ref="F73:F75"/>
    <mergeCell ref="D76:D78"/>
    <mergeCell ref="E76:E78"/>
    <mergeCell ref="F76:F78"/>
    <mergeCell ref="D67:D69"/>
    <mergeCell ref="E67:E69"/>
    <mergeCell ref="D70:D72"/>
    <mergeCell ref="E70:E72"/>
    <mergeCell ref="D64:D66"/>
    <mergeCell ref="E91:E93"/>
    <mergeCell ref="D94:D96"/>
    <mergeCell ref="E94:E96"/>
    <mergeCell ref="D125:D127"/>
    <mergeCell ref="E125:E127"/>
    <mergeCell ref="D140:D142"/>
    <mergeCell ref="E140:E142"/>
    <mergeCell ref="F140:F142"/>
    <mergeCell ref="F128:F130"/>
    <mergeCell ref="D131:D133"/>
    <mergeCell ref="E131:E133"/>
    <mergeCell ref="F131:F133"/>
    <mergeCell ref="D97:D99"/>
    <mergeCell ref="E97:E99"/>
    <mergeCell ref="F97:F99"/>
    <mergeCell ref="D103:D105"/>
    <mergeCell ref="E103:E105"/>
    <mergeCell ref="F103:F105"/>
    <mergeCell ref="D128:D130"/>
    <mergeCell ref="E128:E130"/>
    <mergeCell ref="F100:L100"/>
    <mergeCell ref="H101:I101"/>
    <mergeCell ref="F102:L102"/>
    <mergeCell ref="G134:G135"/>
    <mergeCell ref="D146:D148"/>
    <mergeCell ref="E146:E148"/>
    <mergeCell ref="F146:F148"/>
    <mergeCell ref="D134:D136"/>
    <mergeCell ref="E134:E136"/>
    <mergeCell ref="F134:F136"/>
    <mergeCell ref="D137:D139"/>
    <mergeCell ref="E137:E139"/>
    <mergeCell ref="F137:F139"/>
    <mergeCell ref="D149:D151"/>
    <mergeCell ref="E149:E151"/>
    <mergeCell ref="F149:F151"/>
    <mergeCell ref="D152:D154"/>
    <mergeCell ref="E152:E154"/>
    <mergeCell ref="F152:F154"/>
    <mergeCell ref="G152:G153"/>
    <mergeCell ref="G155:G156"/>
    <mergeCell ref="G158:G159"/>
    <mergeCell ref="D155:D157"/>
    <mergeCell ref="E155:E157"/>
    <mergeCell ref="F155:F157"/>
    <mergeCell ref="D158:D160"/>
    <mergeCell ref="E158:E160"/>
    <mergeCell ref="F158:F160"/>
    <mergeCell ref="D167:D169"/>
    <mergeCell ref="E167:E169"/>
    <mergeCell ref="F167:F169"/>
    <mergeCell ref="D170:D172"/>
    <mergeCell ref="E170:E172"/>
    <mergeCell ref="F170:F172"/>
    <mergeCell ref="D161:D163"/>
    <mergeCell ref="E161:E163"/>
    <mergeCell ref="F161:F163"/>
    <mergeCell ref="D164:D166"/>
    <mergeCell ref="E164:E166"/>
    <mergeCell ref="F164:F166"/>
    <mergeCell ref="G173:G174"/>
    <mergeCell ref="G176:G177"/>
    <mergeCell ref="G180:G181"/>
    <mergeCell ref="G183:G188"/>
    <mergeCell ref="D208:D210"/>
    <mergeCell ref="E208:E210"/>
    <mergeCell ref="F208:F210"/>
    <mergeCell ref="D211:D213"/>
    <mergeCell ref="E211:E213"/>
    <mergeCell ref="F211:F213"/>
    <mergeCell ref="D202:D204"/>
    <mergeCell ref="D183:D201"/>
    <mergeCell ref="E183:E201"/>
    <mergeCell ref="F183:F201"/>
    <mergeCell ref="D173:D175"/>
    <mergeCell ref="E173:E175"/>
    <mergeCell ref="F173:F175"/>
    <mergeCell ref="D176:D178"/>
    <mergeCell ref="E176:E178"/>
    <mergeCell ref="F176:F178"/>
    <mergeCell ref="D180:D182"/>
    <mergeCell ref="E180:E182"/>
    <mergeCell ref="F180:F182"/>
    <mergeCell ref="E202:E204"/>
    <mergeCell ref="F202:F204"/>
    <mergeCell ref="D205:D207"/>
    <mergeCell ref="E205:E207"/>
    <mergeCell ref="F205:F207"/>
    <mergeCell ref="D214:D216"/>
    <mergeCell ref="E214:E216"/>
    <mergeCell ref="F214:F216"/>
    <mergeCell ref="D217:D219"/>
    <mergeCell ref="E217:E219"/>
    <mergeCell ref="F217:F219"/>
    <mergeCell ref="D238:D240"/>
    <mergeCell ref="E238:E240"/>
    <mergeCell ref="F238:F240"/>
    <mergeCell ref="D229:D231"/>
    <mergeCell ref="E229:E231"/>
    <mergeCell ref="F229:F231"/>
    <mergeCell ref="D232:D234"/>
    <mergeCell ref="E232:E234"/>
    <mergeCell ref="F232:F234"/>
    <mergeCell ref="D223:D225"/>
    <mergeCell ref="E223:E225"/>
    <mergeCell ref="F223:F225"/>
    <mergeCell ref="D226:D228"/>
    <mergeCell ref="E226:E228"/>
    <mergeCell ref="F226:F228"/>
    <mergeCell ref="G226:G227"/>
    <mergeCell ref="D235:D237"/>
    <mergeCell ref="E235:E237"/>
    <mergeCell ref="F235:F237"/>
    <mergeCell ref="D241:D243"/>
    <mergeCell ref="E241:E243"/>
    <mergeCell ref="F241:F243"/>
    <mergeCell ref="D244:D246"/>
    <mergeCell ref="E244:E246"/>
    <mergeCell ref="F244:F246"/>
    <mergeCell ref="G241:G242"/>
    <mergeCell ref="G244:G245"/>
    <mergeCell ref="D267:D269"/>
    <mergeCell ref="E267:E269"/>
    <mergeCell ref="F267:F269"/>
    <mergeCell ref="D253:D255"/>
    <mergeCell ref="E253:E255"/>
    <mergeCell ref="F253:F255"/>
    <mergeCell ref="D257:D259"/>
    <mergeCell ref="E257:E259"/>
    <mergeCell ref="F257:F259"/>
    <mergeCell ref="D247:D249"/>
    <mergeCell ref="E247:E249"/>
    <mergeCell ref="F247:F249"/>
    <mergeCell ref="D250:D252"/>
    <mergeCell ref="E250:E252"/>
    <mergeCell ref="F250:F252"/>
    <mergeCell ref="G250:G251"/>
    <mergeCell ref="D276:D278"/>
    <mergeCell ref="E276:E278"/>
    <mergeCell ref="F276:F278"/>
    <mergeCell ref="D279:D281"/>
    <mergeCell ref="E279:E281"/>
    <mergeCell ref="F279:F281"/>
    <mergeCell ref="G279:G280"/>
    <mergeCell ref="D260:D266"/>
    <mergeCell ref="E260:E266"/>
    <mergeCell ref="F260:F266"/>
    <mergeCell ref="D270:D272"/>
    <mergeCell ref="E270:E272"/>
    <mergeCell ref="F270:F272"/>
    <mergeCell ref="D273:D275"/>
    <mergeCell ref="E273:E275"/>
    <mergeCell ref="F273:F275"/>
    <mergeCell ref="D291:D293"/>
    <mergeCell ref="E291:E293"/>
    <mergeCell ref="F291:F293"/>
    <mergeCell ref="G285:G286"/>
    <mergeCell ref="D297:D299"/>
    <mergeCell ref="E297:E299"/>
    <mergeCell ref="F297:F299"/>
    <mergeCell ref="D294:D296"/>
    <mergeCell ref="E294:E296"/>
    <mergeCell ref="F294:F296"/>
    <mergeCell ref="D282:D284"/>
    <mergeCell ref="E282:E284"/>
    <mergeCell ref="F282:F284"/>
    <mergeCell ref="D288:D290"/>
    <mergeCell ref="E288:E290"/>
    <mergeCell ref="F288:F290"/>
    <mergeCell ref="D285:D287"/>
    <mergeCell ref="E285:E287"/>
    <mergeCell ref="F285:F287"/>
    <mergeCell ref="D300:D302"/>
    <mergeCell ref="E300:E302"/>
    <mergeCell ref="F300:F302"/>
    <mergeCell ref="G297:G298"/>
    <mergeCell ref="G300:G301"/>
    <mergeCell ref="G303:G304"/>
    <mergeCell ref="D318:D320"/>
    <mergeCell ref="E318:E320"/>
    <mergeCell ref="F318:F320"/>
    <mergeCell ref="D309:D311"/>
    <mergeCell ref="E309:E311"/>
    <mergeCell ref="F309:F311"/>
    <mergeCell ref="D312:D314"/>
    <mergeCell ref="E312:E314"/>
    <mergeCell ref="F312:F314"/>
    <mergeCell ref="D303:D305"/>
    <mergeCell ref="E303:E305"/>
    <mergeCell ref="F303:F305"/>
    <mergeCell ref="D306:D308"/>
    <mergeCell ref="E306:E308"/>
    <mergeCell ref="F306:F308"/>
    <mergeCell ref="G306:G307"/>
    <mergeCell ref="D315:D317"/>
    <mergeCell ref="E315:E317"/>
    <mergeCell ref="F315:F317"/>
    <mergeCell ref="F335:F337"/>
    <mergeCell ref="D353:D355"/>
    <mergeCell ref="E353:E355"/>
    <mergeCell ref="F353:F355"/>
    <mergeCell ref="D356:D358"/>
    <mergeCell ref="E356:E358"/>
    <mergeCell ref="F356:F358"/>
    <mergeCell ref="D344:D346"/>
    <mergeCell ref="E344:E346"/>
    <mergeCell ref="F344:F346"/>
    <mergeCell ref="D347:D349"/>
    <mergeCell ref="E347:E349"/>
    <mergeCell ref="F347:F349"/>
    <mergeCell ref="D350:D352"/>
    <mergeCell ref="E350:E352"/>
    <mergeCell ref="F350:F352"/>
    <mergeCell ref="F383:F385"/>
    <mergeCell ref="M322:M325"/>
    <mergeCell ref="D377:D379"/>
    <mergeCell ref="E377:E379"/>
    <mergeCell ref="F377:F379"/>
    <mergeCell ref="D380:D382"/>
    <mergeCell ref="E380:E382"/>
    <mergeCell ref="F380:F382"/>
    <mergeCell ref="D371:D373"/>
    <mergeCell ref="E371:E373"/>
    <mergeCell ref="F371:F373"/>
    <mergeCell ref="D374:D376"/>
    <mergeCell ref="E374:E376"/>
    <mergeCell ref="F374:F376"/>
    <mergeCell ref="D365:D367"/>
    <mergeCell ref="E365:E367"/>
    <mergeCell ref="F365:F367"/>
    <mergeCell ref="D368:D370"/>
    <mergeCell ref="E368:E370"/>
    <mergeCell ref="F368:F370"/>
    <mergeCell ref="D359:D361"/>
    <mergeCell ref="E359:E361"/>
    <mergeCell ref="G383:G384"/>
    <mergeCell ref="G325:G326"/>
    <mergeCell ref="G76:G77"/>
    <mergeCell ref="G79:G80"/>
    <mergeCell ref="G82:G83"/>
    <mergeCell ref="G85:G86"/>
    <mergeCell ref="G88:G89"/>
    <mergeCell ref="G91:G92"/>
    <mergeCell ref="G94:G95"/>
    <mergeCell ref="G97:G98"/>
    <mergeCell ref="G103:G104"/>
    <mergeCell ref="G371:G372"/>
    <mergeCell ref="G374:G375"/>
    <mergeCell ref="G377:G378"/>
    <mergeCell ref="G380:G381"/>
    <mergeCell ref="G362:G363"/>
    <mergeCell ref="G365:G366"/>
    <mergeCell ref="G368:G369"/>
    <mergeCell ref="G356:G357"/>
    <mergeCell ref="G309:G310"/>
    <mergeCell ref="G312:G313"/>
    <mergeCell ref="G315:G316"/>
    <mergeCell ref="G318:G319"/>
    <mergeCell ref="G322:G323"/>
    <mergeCell ref="G332:G333"/>
    <mergeCell ref="G335:G336"/>
    <mergeCell ref="G338:G339"/>
    <mergeCell ref="G341:G342"/>
    <mergeCell ref="G344:G345"/>
    <mergeCell ref="G347:G348"/>
    <mergeCell ref="G353:G354"/>
    <mergeCell ref="G350:G351"/>
    <mergeCell ref="G137:G138"/>
    <mergeCell ref="G140:G141"/>
    <mergeCell ref="G146:G147"/>
    <mergeCell ref="G149:G150"/>
    <mergeCell ref="G282:G283"/>
    <mergeCell ref="G288:G289"/>
    <mergeCell ref="G291:G292"/>
    <mergeCell ref="G294:G295"/>
    <mergeCell ref="G247:G248"/>
    <mergeCell ref="G253:G254"/>
    <mergeCell ref="G257:G258"/>
    <mergeCell ref="G260:G261"/>
    <mergeCell ref="G267:G268"/>
    <mergeCell ref="G214:G215"/>
    <mergeCell ref="G217:G218"/>
    <mergeCell ref="G223:G224"/>
    <mergeCell ref="G270:G271"/>
    <mergeCell ref="G273:G274"/>
    <mergeCell ref="G276:G277"/>
    <mergeCell ref="G229:G230"/>
    <mergeCell ref="G232:G233"/>
    <mergeCell ref="G235:G236"/>
    <mergeCell ref="G238:G239"/>
    <mergeCell ref="G211:G212"/>
    <mergeCell ref="G33:G38"/>
    <mergeCell ref="G112:G117"/>
    <mergeCell ref="G189:G194"/>
    <mergeCell ref="G262:G263"/>
    <mergeCell ref="G327:G328"/>
    <mergeCell ref="G39:G44"/>
    <mergeCell ref="G118:G123"/>
    <mergeCell ref="G195:G200"/>
    <mergeCell ref="G264:G265"/>
    <mergeCell ref="G329:G33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55:J55 I24:J24 I27:J31 I46:J46 I49:J49 I52:J52 I58:J58 I61:J61 I67:J67 I70:J70 I73:J73 I76:J76 I79:J79 I82:J82 I85:J85 I88:J88 I91:J91 I94:J94 I257:J257 I260:J260 I267:J267 I270:J270 I273:J273 I276:J276 I279:J279 I282:J282 I288:J288 I291:J291 I294:J294 I297:J297 I300:J300 I303:J303 I306:J306 I309:J309 I312:J312 I8:J8 I97:J97 I176:J176 I106:J110 I125:J125 I128:J128 I131:J131 I134:J134 I137:J137 I140:J140 I146:J146 I149:J149 I152:J152 I155:J155 I158:J158 I161:J161 I164:J164 I167:J167 I170:J170 I173:J173 I180:J180 I103:J103 I183:J187 I202:J202 I205:J205 I208:J208 I211:J211 I214:J214 I217:J217 I223:J223 I226:J226 I229:J229 I232:J232 I235:J235 I241:J241 I244:J244 I247:J247 I250:J250 I253:J253 I238:J238 I315:J315 I318:J318 I322:J322 I325:J325 I332:J332 I335:J335 I338:J338 I341:J341 I344:J344 I347:J347 I353:J353 I356:J356 I359:J359 I362:J362 I365:J365 I368:J368 I371:J371 I374:J374 I377:J377 I380:J380 I383:J383 I2:J2 I5:J5 I64:J64 I143:J143 I220:J220 I285:J285 I350:J350 I33:I37 J33:J37 I112:I116 J112:J116 I189:I193 J189:J193 I262 J262 I327 J327 I39:I43 J39:J43 I118:I122 J118:J122 I195:I199 J195:J199 I264 J264 I329 J32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01">
      <formula1>900</formula1>
    </dataValidation>
    <dataValidation type="textLength" operator="lessThanOrEqual" allowBlank="1" showInputMessage="1" showErrorMessage="1" errorTitle="Ошибка" error="Допускается ввод не более 900 символов!" sqref="M180:M181 M257:M258 M23 M103:M104 M322:M323">
      <formula1>900</formula1>
    </dataValidation>
    <dataValidation type="decimal" allowBlank="1" showErrorMessage="1" errorTitle="Ошибка" error="Допускается ввод только действительных чисел!" sqref="K257 K260 K267 K270 K273 K276 K279 K282 K288 K291 K294 K297 K300 K303 K306 K309 K312 K315 K10 K103 K173 K170 K167 K164 K161 K158 K155 K152 K149 K146 K140 K137 K134 K131 K128 K125 K106:K110 K180 K176 K183:K187 K202 K205 K208 K211 K214 K217 K223 K226 K229 K232 K235 K241 K244 K247 K250 K253 K238 K318 K322 K325 K332 K335 K338 K341 K344 K347 K353 K356 K359 K362 K365 K368 K371 K374 K377 K380 K383 K5 K143 K220 K285 K350 K112:K116 K189:K193 K262 K327 K118:K122 K195:K199 K264 K329">
      <formula1>-9.99999999999999E+23</formula1>
      <formula2>9.99999999999999E+23</formula2>
    </dataValidation>
  </dataValidations>
  <hyperlinks>
    <hyperlink ref="L101" r:id="rId2" xr:uid="{7E35515C-1D4D-DA75-7A04-0.13AFA23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90FF5-330B-C545-C35B-0.09B4FAFF}" mc:Ignorable="x14ac xr xr2 xr3">
  <sheetPr>
    <tabColor theme="6" tint="0.4"/>
  </sheetPr>
  <dimension ref="A1:R17"/>
  <sheetViews>
    <sheetView topLeftCell="A1" showGridLines="0" zoomScale="90" workbookViewId="0">
      <selection activeCell="G10" sqref="G10"/>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ООО "Концессионная Коммунальная Компания"</v>
      </c>
      <c r="E6" s="2462"/>
      <c r="F6" s="2462"/>
      <c r="G6" s="2463"/>
      <c r="H6" s="270"/>
      <c r="J6" s="1628"/>
      <c r="K6" s="1628"/>
      <c r="R6" s="1635">
        <v>17</v>
      </c>
    </row>
    <row customHeight="1" ht="15">
      <c r="C7" s="380"/>
      <c r="D7" s="367"/>
      <c r="E7" s="393"/>
      <c r="F7" s="393"/>
      <c r="G7" s="756"/>
      <c r="H7" s="197"/>
      <c r="R7" s="378">
        <v>14</v>
      </c>
    </row>
    <row customHeight="1" ht="15">
      <c r="C8" s="380"/>
      <c r="D8" s="2213" t="s">
        <v>324</v>
      </c>
      <c r="E8" s="2213"/>
      <c r="F8" s="2213"/>
      <c r="G8" s="2213"/>
      <c r="H8" s="2393" t="s">
        <v>325</v>
      </c>
      <c r="R8" s="378">
        <v>14</v>
      </c>
    </row>
    <row customHeight="1" ht="24">
      <c r="C9" s="380"/>
      <c r="D9" s="390" t="s">
        <v>88</v>
      </c>
      <c r="E9" s="112" t="s">
        <v>326</v>
      </c>
      <c r="F9" s="112" t="s">
        <v>327</v>
      </c>
      <c r="G9" s="112" t="s">
        <v>414</v>
      </c>
      <c r="H9" s="2393"/>
      <c r="R9" s="378">
        <v>23</v>
      </c>
    </row>
    <row customHeight="1" ht="36.75">
      <c r="A10" s="347"/>
      <c r="C10" s="380"/>
      <c r="D10" s="151" t="s">
        <v>119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t="s">
        <v>1178</v>
      </c>
      <c r="G10" s="217" t="s">
        <v>1179</v>
      </c>
      <c r="H10" s="2173" t="s">
        <v>1180</v>
      </c>
      <c r="R10" s="378">
        <v>14</v>
      </c>
    </row>
    <row customHeight="1" ht="29.25">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t="s">
        <v>1181</v>
      </c>
      <c r="G11" s="217" t="s">
        <v>1179</v>
      </c>
      <c r="H11" s="2174"/>
      <c r="R11" s="378">
        <v>14</v>
      </c>
    </row>
    <row customHeight="1" ht="30.75">
      <c r="A12" s="106"/>
      <c r="C12" s="391"/>
      <c r="D12" s="151" t="s">
        <v>90</v>
      </c>
      <c r="E12" s="392" t="str">
        <f>"Сведения о планировании закупочных процедур"&amp;IF(TEMPLATE_SPHERE="TKO"," &lt;1&gt;","")</f>
        <v>Сведения о планировании закупочных процедур</v>
      </c>
      <c r="F12" s="261" t="s">
        <v>1182</v>
      </c>
      <c r="G12" s="217" t="s">
        <v>1179</v>
      </c>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44.25">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t="s">
        <v>1183</v>
      </c>
      <c r="G13" s="217" t="s">
        <v>1179</v>
      </c>
      <c r="H13" s="2174"/>
      <c r="I13" s="354"/>
      <c r="K13" s="378"/>
      <c r="R13" s="378">
        <v>14</v>
      </c>
    </row>
    <row customHeight="1" ht="15">
      <c r="A14" s="347"/>
      <c r="C14" s="380"/>
      <c r="D14" s="351"/>
      <c r="E14" s="399" t="s">
        <v>346</v>
      </c>
      <c r="F14" s="353"/>
      <c r="G14" s="205"/>
      <c r="H14" s="2175"/>
      <c r="R14" s="378">
        <v>14</v>
      </c>
    </row>
    <row s="1639" customFormat="1" customHeight="1" ht="15">
      <c r="A15" s="347"/>
      <c r="B15" s="1164"/>
      <c r="C15" s="380"/>
      <c r="D15" s="400"/>
      <c r="E15" s="1681"/>
      <c r="F15" s="1682"/>
      <c r="G15" s="1683"/>
      <c r="H15" s="1684"/>
      <c r="J15" s="1628"/>
      <c r="K15" s="1628"/>
      <c r="R15" s="1635">
        <v>14</v>
      </c>
    </row>
    <row customHeight="1" ht="15">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2" tooltip="https://concesskom.ru/territorii-deyatelnosti/kogalym/zakupki-2015/" xr:uid="{3332965E-BF68-C541-BAF3-0.916BCD1D}"/>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B1996-475C-B99D-3052-0.4BD7EC31}" mc:Ignorable="x14ac xr xr2 xr3">
  <sheetPr>
    <tabColor rgb="FFCCCCFF"/>
  </sheetPr>
  <dimension ref="A1:AR154"/>
  <sheetViews>
    <sheetView topLeftCell="A1" showGridLines="0" zoomScale="90" workbookViewId="0">
      <selection activeCell="N26" sqref="N26:N28"/>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7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5">
      <c r="A6" s="589"/>
      <c r="B6" s="589"/>
      <c r="C6" s="589"/>
      <c r="D6" s="2167" t="str">
        <f>IF(org=0,"Не определено",org)</f>
        <v>ООО "Концессионная Коммунальная Компания"</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25">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0.7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131</v>
      </c>
      <c r="F9" s="2107"/>
      <c r="G9" s="2131" t="s">
        <v>115</v>
      </c>
      <c r="H9" s="2131" t="s">
        <v>88</v>
      </c>
      <c r="I9" s="2131"/>
      <c r="J9" s="2131" t="s">
        <v>132</v>
      </c>
      <c r="K9" s="2159" t="s">
        <v>133</v>
      </c>
      <c r="L9" s="2159"/>
      <c r="M9" s="2159"/>
      <c r="N9" s="2159"/>
      <c r="O9" s="2159" t="s">
        <v>134</v>
      </c>
      <c r="P9" s="2159"/>
      <c r="Q9" s="2159"/>
      <c r="R9" s="2159"/>
      <c r="S9" s="2159" t="s">
        <v>135</v>
      </c>
      <c r="T9" s="2159"/>
      <c r="U9" s="2159"/>
      <c r="V9" s="2159"/>
      <c r="W9" s="2131" t="s">
        <v>136</v>
      </c>
      <c r="AR9" s="108">
        <v>27</v>
      </c>
    </row>
    <row customHeight="1" ht="31.5">
      <c r="D10" s="2131"/>
      <c r="E10" s="1288" t="s">
        <v>89</v>
      </c>
      <c r="F10" s="1288" t="s">
        <v>137</v>
      </c>
      <c r="G10" s="2131"/>
      <c r="H10" s="2131"/>
      <c r="I10" s="2131"/>
      <c r="J10" s="2131"/>
      <c r="K10" s="114" t="s">
        <v>118</v>
      </c>
      <c r="L10" s="2131" t="s">
        <v>88</v>
      </c>
      <c r="M10" s="2131"/>
      <c r="N10" s="114" t="s">
        <v>138</v>
      </c>
      <c r="O10" s="114" t="s">
        <v>118</v>
      </c>
      <c r="P10" s="2131" t="s">
        <v>88</v>
      </c>
      <c r="Q10" s="2131"/>
      <c r="R10" s="114" t="s">
        <v>138</v>
      </c>
      <c r="S10" s="287" t="s">
        <v>118</v>
      </c>
      <c r="T10" s="2131" t="s">
        <v>88</v>
      </c>
      <c r="U10" s="2131"/>
      <c r="V10" s="287" t="s">
        <v>89</v>
      </c>
      <c r="W10" s="2131"/>
      <c r="Z10" s="1263" t="s">
        <v>139</v>
      </c>
      <c r="AA10" s="1263" t="s">
        <v>140</v>
      </c>
      <c r="AB10" s="1263" t="s">
        <v>141</v>
      </c>
      <c r="AC10" s="1263" t="s">
        <v>142</v>
      </c>
      <c r="AD10" s="1263" t="s">
        <v>143</v>
      </c>
      <c r="AE10" s="1263" t="s">
        <v>144</v>
      </c>
      <c r="AF10" s="1263" t="s">
        <v>145</v>
      </c>
      <c r="AG10" s="1263" t="s">
        <v>146</v>
      </c>
      <c r="AH10" s="1263" t="s">
        <v>147</v>
      </c>
      <c r="AI10" s="1263" t="s">
        <v>148</v>
      </c>
      <c r="AJ10" s="1263" t="s">
        <v>149</v>
      </c>
      <c r="AK10" s="1263" t="s">
        <v>150</v>
      </c>
      <c r="AL10" s="1263" t="s">
        <v>151</v>
      </c>
      <c r="AM10" s="1263" t="s">
        <v>152</v>
      </c>
      <c r="AN10" s="1263" t="s">
        <v>153</v>
      </c>
      <c r="AO10" s="1263" t="s">
        <v>154</v>
      </c>
      <c r="AP10" s="1263" t="s">
        <v>155</v>
      </c>
      <c r="AQ10" s="1263" t="s">
        <v>156</v>
      </c>
      <c r="AR10" s="108">
        <v>30</v>
      </c>
    </row>
    <row s="1628" customFormat="1" customHeight="1" ht="12" hidden="1">
      <c r="D11" s="1253" t="s">
        <v>119</v>
      </c>
      <c r="E11" s="1253" t="s">
        <v>103</v>
      </c>
      <c r="F11" s="1253"/>
      <c r="G11" s="1253" t="s">
        <v>90</v>
      </c>
      <c r="H11" s="2160" t="s">
        <v>120</v>
      </c>
      <c r="I11" s="2160"/>
      <c r="J11" s="1253" t="s">
        <v>92</v>
      </c>
      <c r="K11" s="1253" t="s">
        <v>93</v>
      </c>
      <c r="L11" s="2160" t="s">
        <v>121</v>
      </c>
      <c r="M11" s="2160"/>
      <c r="N11" s="1253" t="s">
        <v>157</v>
      </c>
      <c r="O11" s="1253" t="s">
        <v>158</v>
      </c>
      <c r="P11" s="2160" t="s">
        <v>159</v>
      </c>
      <c r="Q11" s="2160"/>
      <c r="R11" s="1253" t="s">
        <v>160</v>
      </c>
      <c r="S11" s="1253" t="s">
        <v>159</v>
      </c>
      <c r="T11" s="2160" t="s">
        <v>160</v>
      </c>
      <c r="U11" s="2160"/>
      <c r="V11" s="1253" t="s">
        <v>161</v>
      </c>
      <c r="W11" s="1253" t="s">
        <v>162</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c r="A13" s="325"/>
      <c r="C13" s="213"/>
      <c r="D13" s="2139">
        <v>1</v>
      </c>
      <c r="E13" s="2147" t="s">
        <v>163</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164</v>
      </c>
      <c r="AD13" s="1271" t="s">
        <v>165</v>
      </c>
      <c r="AE13" s="1271" t="s">
        <v>166</v>
      </c>
      <c r="AF13" s="1271" t="s">
        <v>167</v>
      </c>
      <c r="AG13" s="1271" t="s">
        <v>168</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c r="A18" s="325"/>
      <c r="C18" s="213"/>
      <c r="D18" s="2139">
        <v>2</v>
      </c>
      <c r="E18" s="2168" t="s">
        <v>169</v>
      </c>
      <c r="F18" s="2149" t="s">
        <v>66</v>
      </c>
      <c r="G18" s="2633"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7"/>
      <c r="I18" s="2557">
        <v>1</v>
      </c>
      <c r="J18" s="2505" t="s">
        <v>170</v>
      </c>
      <c r="K18" s="2189" t="s">
        <v>66</v>
      </c>
      <c r="L18" s="2112"/>
      <c r="M18" s="2112" t="s">
        <v>119</v>
      </c>
      <c r="N18" s="2706" t="str">
        <f>IF($Z$18="","",INDEX(TERRITORY_MR_LIST,MATCH($Z$18,TERRITORY_LIST_ID,0)))</f>
        <v>Территория 1</v>
      </c>
      <c r="O18" s="2189" t="s">
        <v>19</v>
      </c>
      <c r="P18" s="2112"/>
      <c r="Q18" s="2112" t="s">
        <v>119</v>
      </c>
      <c r="R18" s="2634" t="s">
        <v>28</v>
      </c>
      <c r="S18" s="2111" t="s">
        <v>19</v>
      </c>
      <c r="T18" s="2112"/>
      <c r="U18" s="2112" t="s">
        <v>119</v>
      </c>
      <c r="V18" s="2634" t="s">
        <v>28</v>
      </c>
      <c r="W18" s="2505"/>
      <c r="X18" s="1271"/>
      <c r="Y18" s="1271"/>
      <c r="Z18" s="1271" t="s">
        <v>98</v>
      </c>
      <c r="AA18" s="1271"/>
      <c r="AB18" s="1271" t="s">
        <v>171</v>
      </c>
      <c r="AC18" s="1271" t="s">
        <v>172</v>
      </c>
      <c r="AD18" s="1271" t="s">
        <v>173</v>
      </c>
      <c r="AE18" s="1271" t="s">
        <v>174</v>
      </c>
      <c r="AF18" s="1271" t="s">
        <v>175</v>
      </c>
      <c r="AG18" s="1271" t="s">
        <v>176</v>
      </c>
      <c r="AH18" s="1271"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271" t="str">
        <f>IF($G$18=0,"",$G$18)</f>
        <v>Производство тепловой энергии. Некомбинированная выработка; Передача. Тепловая энергия; Сбыт. Тепловая энергия</v>
      </c>
      <c r="AJ18" s="1271" t="str">
        <f>IF($J$18=0,"",$J$18)</f>
        <v>Тариф на тепловую энергию от котельных по ул. Авиаторов, д.14, ул. Ноябрьская, д.6/6, ул. Октябрьская, д.12, ул. Центральная, д.60/5</v>
      </c>
      <c r="AK18" s="1271" t="str">
        <f>IF($K$18="нет","без дифференциации",IF($N$18=0,"",$N$18))</f>
        <v>Территория 1</v>
      </c>
      <c r="AL18" s="1271" t="str">
        <f>IF($O$18="нет","без дифференциации",IF($R$18=0,"",$R$18))</f>
        <v>без дифференциации</v>
      </c>
      <c r="AM18" s="1271" t="str">
        <f>IF($S$18="нет","без дифференциации",IF($V$18=0,"",$V$18))</f>
        <v>без дифференциации</v>
      </c>
      <c r="AN18" s="1776">
        <f>$I$18</f>
        <v>1</v>
      </c>
      <c r="AO18" s="1271" t="str">
        <f>$I$18&amp;"."&amp;$M$18</f>
        <v>1.1</v>
      </c>
      <c r="AP18" s="1263" t="str">
        <f>$I$18&amp;"."&amp;$M$18&amp;"."&amp;$Q$18</f>
        <v>1.1.1</v>
      </c>
      <c r="AQ18" s="1263" t="str">
        <f>$I$18&amp;"."&amp;$M$18&amp;"."&amp;$Q$18&amp;"."&amp;$U$18</f>
        <v>1.1.1.1</v>
      </c>
      <c r="AR18" s="1287">
        <v>0</v>
      </c>
    </row>
    <row s="1857" customFormat="1" customHeight="1" ht="17.25">
      <c r="A19" s="325"/>
      <c r="C19" s="324"/>
      <c r="D19" s="2139"/>
      <c r="E19" s="2168"/>
      <c r="F19" s="2150"/>
      <c r="G19" s="2633"/>
      <c r="H19" s="2557"/>
      <c r="I19" s="2557"/>
      <c r="J19" s="2505"/>
      <c r="K19" s="2190"/>
      <c r="L19" s="2112"/>
      <c r="M19" s="2112"/>
      <c r="N19" s="2706" t="str">
        <f>IF($Z$18="","",INDEX(TERRITORY_MR_LIST,MATCH($Z$18,TERRITORY_LIST_ID,0)))</f>
        <v>Территория 1</v>
      </c>
      <c r="O19" s="2190"/>
      <c r="P19" s="2112"/>
      <c r="Q19" s="2112"/>
      <c r="R19" s="2634" t="s">
        <v>28</v>
      </c>
      <c r="S19" s="2111"/>
      <c r="T19" s="2635"/>
      <c r="U19" s="2636"/>
      <c r="V19" s="2637" t="s">
        <v>177</v>
      </c>
      <c r="W19" s="2638"/>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c r="A20" s="325"/>
      <c r="C20" s="324"/>
      <c r="D20" s="2140"/>
      <c r="E20" s="2169"/>
      <c r="F20" s="2150"/>
      <c r="G20" s="2639"/>
      <c r="H20" s="2507"/>
      <c r="I20" s="2507"/>
      <c r="J20" s="2537"/>
      <c r="K20" s="2190"/>
      <c r="L20" s="2507"/>
      <c r="M20" s="2507"/>
      <c r="N20" s="2707" t="str">
        <f>IF($Z$18="","",INDEX(TERRITORY_MR_LIST,MATCH($Z$18,TERRITORY_LIST_ID,0)))</f>
        <v>Территория 1</v>
      </c>
      <c r="O20" s="2116"/>
      <c r="P20" s="2635"/>
      <c r="Q20" s="2636"/>
      <c r="R20" s="2640" t="s">
        <v>178</v>
      </c>
      <c r="S20" s="2641"/>
      <c r="T20" s="2641"/>
      <c r="U20" s="2641"/>
      <c r="V20" s="2641"/>
      <c r="W20" s="2638"/>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c r="A21" s="325"/>
      <c r="C21" s="324"/>
      <c r="D21" s="2140"/>
      <c r="E21" s="2169"/>
      <c r="F21" s="2150"/>
      <c r="G21" s="2639"/>
      <c r="H21" s="2507"/>
      <c r="I21" s="2507"/>
      <c r="J21" s="2537"/>
      <c r="K21" s="2116"/>
      <c r="L21" s="2635"/>
      <c r="M21" s="2636"/>
      <c r="N21" s="2642" t="s">
        <v>179</v>
      </c>
      <c r="O21" s="2636"/>
      <c r="P21" s="2636"/>
      <c r="Q21" s="2636"/>
      <c r="R21" s="2636"/>
      <c r="S21" s="2641"/>
      <c r="T21" s="2641"/>
      <c r="U21" s="2641"/>
      <c r="V21" s="2641"/>
      <c r="W21" s="2638"/>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customHeight="1" ht="17.25">
      <c r="A22" s="1844"/>
      <c r="B22" s="1857"/>
      <c r="C22" s="1846"/>
      <c r="D22" s="1834"/>
      <c r="E22" s="1851"/>
      <c r="F22" s="1788"/>
      <c r="G22" s="1852"/>
      <c r="H22" s="2533" t="s">
        <v>104</v>
      </c>
      <c r="I22" s="2533" t="s">
        <v>103</v>
      </c>
      <c r="J22" s="2505" t="s">
        <v>180</v>
      </c>
      <c r="K22" s="2189" t="s">
        <v>66</v>
      </c>
      <c r="L22" s="2112"/>
      <c r="M22" s="2112" t="s">
        <v>119</v>
      </c>
      <c r="N22" s="2708" t="str">
        <f>IF($Z$22="","",INDEX(TERRITORY_MR_LIST,MATCH($Z$22,TERRITORY_LIST_ID,0)))</f>
        <v>Территория 2</v>
      </c>
      <c r="O22" s="2189" t="s">
        <v>19</v>
      </c>
      <c r="P22" s="2112"/>
      <c r="Q22" s="2112" t="s">
        <v>119</v>
      </c>
      <c r="R22" s="2644" t="s">
        <v>28</v>
      </c>
      <c r="S22" s="2111" t="s">
        <v>19</v>
      </c>
      <c r="T22" s="1815"/>
      <c r="U22" s="1815" t="s">
        <v>119</v>
      </c>
      <c r="V22" s="2645" t="s">
        <v>28</v>
      </c>
      <c r="W22" s="1805"/>
      <c r="X22" s="1857"/>
      <c r="Y22" s="1271"/>
      <c r="Z22" s="1271" t="s">
        <v>105</v>
      </c>
      <c r="AA22" s="1271"/>
      <c r="AB22" s="1271"/>
      <c r="AC22" s="1978" t="s">
        <v>172</v>
      </c>
      <c r="AD22" s="1271" t="s">
        <v>181</v>
      </c>
      <c r="AE22" s="1271" t="s">
        <v>182</v>
      </c>
      <c r="AF22" s="1271" t="s">
        <v>183</v>
      </c>
      <c r="AG22" s="1271" t="s">
        <v>184</v>
      </c>
      <c r="AH22" s="1271"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22" s="1271" t="str">
        <f>IF($G$18=0,"",$G$18)</f>
        <v>Производство тепловой энергии. Некомбинированная выработка; Передача. Тепловая энергия; Сбыт. Тепловая энергия</v>
      </c>
      <c r="AJ22" s="1271" t="str">
        <f>IF($J$22=0,"",$J$22)</f>
        <v>Тариф на тепловую энергию от котельных, расположенных по адресам: Северная промзона, д. 65, корпус 8; Северная промзона, д.14, корпус 4    (г. Лангепас)</v>
      </c>
      <c r="AK22" s="1271" t="str">
        <f>IF($K$22="нет","без дифференциации",IF($N$22=0,"",$N$22))</f>
        <v>Территория 2</v>
      </c>
      <c r="AL22" s="1848" t="str">
        <f>IF($O$22="нет","без дифференциации",IF($R$22=0,"",$R$22))</f>
        <v>без дифференциации</v>
      </c>
      <c r="AM22" s="1848" t="str">
        <f>IF($S$22="нет","без дифференциации",IF($V$22=0,"",$V$22))</f>
        <v>без дифференциации</v>
      </c>
      <c r="AN22" s="1271" t="str">
        <f>$I$22</f>
        <v>2</v>
      </c>
      <c r="AO22" s="1271" t="str">
        <f>$I$22&amp;"."&amp;$M$22</f>
        <v>2.1</v>
      </c>
      <c r="AP22" s="1271" t="str">
        <f>$I$22&amp;"."&amp;$M$22&amp;"."&amp;$Q$22</f>
        <v>2.1.1</v>
      </c>
      <c r="AQ22" s="1271" t="str">
        <f>$I$22&amp;"."&amp;$M$22&amp;"."&amp;$Q$22&amp;"."&amp;$U$22</f>
        <v>2.1.1.1</v>
      </c>
      <c r="AR22" s="1857"/>
    </row>
    <row customHeight="1" ht="17.25">
      <c r="A23" s="1844"/>
      <c r="B23" s="1857"/>
      <c r="C23" s="1849"/>
      <c r="D23" s="1834"/>
      <c r="E23" s="1851"/>
      <c r="F23" s="1788"/>
      <c r="G23" s="1852"/>
      <c r="H23" s="2533"/>
      <c r="I23" s="2533"/>
      <c r="J23" s="2505"/>
      <c r="K23" s="2190"/>
      <c r="L23" s="2112"/>
      <c r="M23" s="2112"/>
      <c r="N23" s="2708" t="str">
        <f>IF($Z$22="","",INDEX(TERRITORY_MR_LIST,MATCH($Z$22,TERRITORY_LIST_ID,0)))</f>
        <v>Территория 2</v>
      </c>
      <c r="O23" s="2190"/>
      <c r="P23" s="2112"/>
      <c r="Q23" s="2112"/>
      <c r="R23" s="2644" t="s">
        <v>28</v>
      </c>
      <c r="S23" s="2111"/>
      <c r="T23" s="321"/>
      <c r="U23" s="322"/>
      <c r="V23" s="322" t="s">
        <v>177</v>
      </c>
      <c r="W23" s="323"/>
      <c r="X23" s="1857"/>
      <c r="Y23" s="1263"/>
      <c r="Z23" s="1263"/>
      <c r="AA23" s="1263"/>
      <c r="AB23" s="1263"/>
      <c r="AC23" s="1263"/>
      <c r="AD23" s="1263"/>
      <c r="AE23" s="1263"/>
      <c r="AF23" s="1263"/>
      <c r="AG23" s="1263"/>
      <c r="AH23" s="1263"/>
      <c r="AI23" s="1263"/>
      <c r="AJ23" s="1263"/>
      <c r="AK23" s="1263"/>
      <c r="AL23" s="1857"/>
      <c r="AM23" s="1857"/>
      <c r="AN23" s="1857"/>
      <c r="AO23" s="1857"/>
      <c r="AP23" s="1857"/>
      <c r="AQ23" s="1857"/>
      <c r="AR23" s="1857"/>
    </row>
    <row customHeight="1" ht="17.25">
      <c r="A24" s="1844"/>
      <c r="B24" s="1857"/>
      <c r="C24" s="1849"/>
      <c r="D24" s="1834"/>
      <c r="E24" s="1851"/>
      <c r="F24" s="1788"/>
      <c r="G24" s="1852"/>
      <c r="H24" s="2507"/>
      <c r="I24" s="2507"/>
      <c r="J24" s="2537"/>
      <c r="K24" s="2190"/>
      <c r="L24" s="2507"/>
      <c r="M24" s="2507"/>
      <c r="N24" s="2709" t="str">
        <f>IF($Z$22="","",INDEX(TERRITORY_MR_LIST,MATCH($Z$22,TERRITORY_LIST_ID,0)))</f>
        <v>Территория 2</v>
      </c>
      <c r="O24" s="2116"/>
      <c r="P24" s="321"/>
      <c r="Q24" s="322"/>
      <c r="R24" s="322" t="s">
        <v>178</v>
      </c>
      <c r="S24" s="1850"/>
      <c r="T24" s="1850"/>
      <c r="U24" s="1850"/>
      <c r="V24" s="1850"/>
      <c r="W24" s="323"/>
      <c r="X24" s="1857"/>
      <c r="Y24" s="1263"/>
      <c r="Z24" s="1263"/>
      <c r="AA24" s="1263"/>
      <c r="AB24" s="1263"/>
      <c r="AC24" s="1263"/>
      <c r="AD24" s="1263"/>
      <c r="AE24" s="1263"/>
      <c r="AF24" s="1263"/>
      <c r="AG24" s="1263"/>
      <c r="AH24" s="1263"/>
      <c r="AI24" s="1263"/>
      <c r="AJ24" s="1263"/>
      <c r="AK24" s="1263"/>
      <c r="AL24" s="1857"/>
      <c r="AM24" s="1857"/>
      <c r="AN24" s="1857"/>
      <c r="AO24" s="1857"/>
      <c r="AP24" s="1857"/>
      <c r="AQ24" s="1857"/>
      <c r="AR24" s="1857"/>
    </row>
    <row customHeight="1" ht="17.25">
      <c r="A25" s="1844"/>
      <c r="B25" s="1857"/>
      <c r="C25" s="1849"/>
      <c r="D25" s="1834"/>
      <c r="E25" s="1851"/>
      <c r="F25" s="1788"/>
      <c r="G25" s="1852"/>
      <c r="H25" s="2507"/>
      <c r="I25" s="2507"/>
      <c r="J25" s="2537"/>
      <c r="K25" s="2116"/>
      <c r="L25" s="321"/>
      <c r="M25" s="322"/>
      <c r="N25" s="322" t="s">
        <v>179</v>
      </c>
      <c r="O25" s="322"/>
      <c r="P25" s="322"/>
      <c r="Q25" s="322"/>
      <c r="R25" s="322"/>
      <c r="S25" s="1850"/>
      <c r="T25" s="1850"/>
      <c r="U25" s="1850"/>
      <c r="V25" s="1850"/>
      <c r="W25" s="323"/>
      <c r="X25" s="1857"/>
      <c r="Y25" s="1263"/>
      <c r="Z25" s="1263"/>
      <c r="AA25" s="1263"/>
      <c r="AB25" s="1263"/>
      <c r="AC25" s="1263"/>
      <c r="AD25" s="1263"/>
      <c r="AE25" s="1263"/>
      <c r="AF25" s="1263"/>
      <c r="AG25" s="1263"/>
      <c r="AH25" s="1263"/>
      <c r="AI25" s="1263"/>
      <c r="AJ25" s="1263"/>
      <c r="AK25" s="1263"/>
      <c r="AL25" s="1857"/>
      <c r="AM25" s="1857"/>
      <c r="AN25" s="1857"/>
      <c r="AO25" s="1857"/>
      <c r="AP25" s="1857"/>
      <c r="AQ25" s="1857"/>
      <c r="AR25" s="1857"/>
    </row>
    <row customHeight="1" ht="17.25">
      <c r="A26" s="1844"/>
      <c r="B26" s="1857"/>
      <c r="C26" s="1846"/>
      <c r="D26" s="1834"/>
      <c r="E26" s="1851"/>
      <c r="F26" s="1788"/>
      <c r="G26" s="1852"/>
      <c r="H26" s="2533" t="s">
        <v>104</v>
      </c>
      <c r="I26" s="2533" t="s">
        <v>90</v>
      </c>
      <c r="J26" s="2505" t="s">
        <v>185</v>
      </c>
      <c r="K26" s="2189" t="s">
        <v>66</v>
      </c>
      <c r="L26" s="2112"/>
      <c r="M26" s="2112" t="s">
        <v>119</v>
      </c>
      <c r="N26" s="2708" t="str">
        <f>IF($Z$26="","",INDEX(TERRITORY_MR_LIST,MATCH($Z$26,TERRITORY_LIST_ID,0)))</f>
        <v>Территория 3</v>
      </c>
      <c r="O26" s="2189" t="s">
        <v>19</v>
      </c>
      <c r="P26" s="2112"/>
      <c r="Q26" s="2112" t="s">
        <v>119</v>
      </c>
      <c r="R26" s="2644" t="s">
        <v>28</v>
      </c>
      <c r="S26" s="2111" t="s">
        <v>19</v>
      </c>
      <c r="T26" s="1815"/>
      <c r="U26" s="1815" t="s">
        <v>119</v>
      </c>
      <c r="V26" s="2645" t="s">
        <v>28</v>
      </c>
      <c r="W26" s="1805"/>
      <c r="X26" s="1857"/>
      <c r="Y26" s="1271"/>
      <c r="Z26" s="1271" t="s">
        <v>109</v>
      </c>
      <c r="AA26" s="1271"/>
      <c r="AB26" s="1271"/>
      <c r="AC26" s="1978" t="s">
        <v>172</v>
      </c>
      <c r="AD26" s="1271" t="s">
        <v>186</v>
      </c>
      <c r="AE26" s="1271" t="s">
        <v>187</v>
      </c>
      <c r="AF26" s="1271" t="s">
        <v>188</v>
      </c>
      <c r="AG26" s="1271" t="s">
        <v>189</v>
      </c>
      <c r="AH26" s="1271"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26" s="1271" t="str">
        <f>IF($G$18=0,"",$G$18)</f>
        <v>Производство тепловой энергии. Некомбинированная выработка; Передача. Тепловая энергия; Сбыт. Тепловая энергия</v>
      </c>
      <c r="AJ26" s="1271" t="str">
        <f>IF($J$26=0,"",$J$26)</f>
        <v>Тариф на тепловую энергию от котельной по ул. Аганская, д.64(г.Покачи)</v>
      </c>
      <c r="AK26" s="1271" t="str">
        <f>IF($K$26="нет","без дифференциации",IF($N$26=0,"",$N$26))</f>
        <v>Территория 3</v>
      </c>
      <c r="AL26" s="1848" t="str">
        <f>IF($O$26="нет","без дифференциации",IF($R$26=0,"",$R$26))</f>
        <v>без дифференциации</v>
      </c>
      <c r="AM26" s="1848" t="str">
        <f>IF($S$26="нет","без дифференциации",IF($V$26=0,"",$V$26))</f>
        <v>без дифференциации</v>
      </c>
      <c r="AN26" s="1271" t="str">
        <f>$I$26</f>
        <v>3</v>
      </c>
      <c r="AO26" s="1271" t="str">
        <f>$I$26&amp;"."&amp;$M$26</f>
        <v>3.1</v>
      </c>
      <c r="AP26" s="1271" t="str">
        <f>$I$26&amp;"."&amp;$M$26&amp;"."&amp;$Q$26</f>
        <v>3.1.1</v>
      </c>
      <c r="AQ26" s="1271" t="str">
        <f>$I$26&amp;"."&amp;$M$26&amp;"."&amp;$Q$26&amp;"."&amp;$U$26</f>
        <v>3.1.1.1</v>
      </c>
      <c r="AR26" s="1857"/>
    </row>
    <row customHeight="1" ht="17.25">
      <c r="A27" s="1844"/>
      <c r="B27" s="1857"/>
      <c r="C27" s="1849"/>
      <c r="D27" s="1834"/>
      <c r="E27" s="1851"/>
      <c r="F27" s="1788"/>
      <c r="G27" s="1852"/>
      <c r="H27" s="2533"/>
      <c r="I27" s="2533"/>
      <c r="J27" s="2505"/>
      <c r="K27" s="2190"/>
      <c r="L27" s="2112"/>
      <c r="M27" s="2112"/>
      <c r="N27" s="2708" t="str">
        <f>IF($Z$26="","",INDEX(TERRITORY_MR_LIST,MATCH($Z$26,TERRITORY_LIST_ID,0)))</f>
        <v>Территория 3</v>
      </c>
      <c r="O27" s="2190"/>
      <c r="P27" s="2112"/>
      <c r="Q27" s="2112"/>
      <c r="R27" s="2644" t="s">
        <v>28</v>
      </c>
      <c r="S27" s="2111"/>
      <c r="T27" s="321"/>
      <c r="U27" s="322"/>
      <c r="V27" s="322" t="s">
        <v>177</v>
      </c>
      <c r="W27" s="323"/>
      <c r="X27" s="1857"/>
      <c r="Y27" s="1263"/>
      <c r="Z27" s="1263"/>
      <c r="AA27" s="1263"/>
      <c r="AB27" s="1263"/>
      <c r="AC27" s="1263"/>
      <c r="AD27" s="1263"/>
      <c r="AE27" s="1263"/>
      <c r="AF27" s="1263"/>
      <c r="AG27" s="1263"/>
      <c r="AH27" s="1263"/>
      <c r="AI27" s="1263"/>
      <c r="AJ27" s="1263"/>
      <c r="AK27" s="1263"/>
      <c r="AL27" s="1857"/>
      <c r="AM27" s="1857"/>
      <c r="AN27" s="1857"/>
      <c r="AO27" s="1857"/>
      <c r="AP27" s="1857"/>
      <c r="AQ27" s="1857"/>
      <c r="AR27" s="1857"/>
    </row>
    <row customHeight="1" ht="17.25">
      <c r="A28" s="1844"/>
      <c r="B28" s="1857"/>
      <c r="C28" s="1849"/>
      <c r="D28" s="1834"/>
      <c r="E28" s="1851"/>
      <c r="F28" s="1788"/>
      <c r="G28" s="1852"/>
      <c r="H28" s="2507"/>
      <c r="I28" s="2507"/>
      <c r="J28" s="2537"/>
      <c r="K28" s="2190"/>
      <c r="L28" s="2507"/>
      <c r="M28" s="2507"/>
      <c r="N28" s="2709" t="str">
        <f>IF($Z$26="","",INDEX(TERRITORY_MR_LIST,MATCH($Z$26,TERRITORY_LIST_ID,0)))</f>
        <v>Территория 3</v>
      </c>
      <c r="O28" s="2116"/>
      <c r="P28" s="321"/>
      <c r="Q28" s="322"/>
      <c r="R28" s="322" t="s">
        <v>178</v>
      </c>
      <c r="S28" s="1850"/>
      <c r="T28" s="1850"/>
      <c r="U28" s="1850"/>
      <c r="V28" s="1850"/>
      <c r="W28" s="323"/>
      <c r="X28" s="1857"/>
      <c r="Y28" s="1263"/>
      <c r="Z28" s="1263"/>
      <c r="AA28" s="1263"/>
      <c r="AB28" s="1263"/>
      <c r="AC28" s="1263"/>
      <c r="AD28" s="1263"/>
      <c r="AE28" s="1263"/>
      <c r="AF28" s="1263"/>
      <c r="AG28" s="1263"/>
      <c r="AH28" s="1263"/>
      <c r="AI28" s="1263"/>
      <c r="AJ28" s="1263"/>
      <c r="AK28" s="1263"/>
      <c r="AL28" s="1857"/>
      <c r="AM28" s="1857"/>
      <c r="AN28" s="1857"/>
      <c r="AO28" s="1857"/>
      <c r="AP28" s="1857"/>
      <c r="AQ28" s="1857"/>
      <c r="AR28" s="1857"/>
    </row>
    <row customHeight="1" ht="17.25">
      <c r="A29" s="1844"/>
      <c r="B29" s="1857"/>
      <c r="C29" s="1849"/>
      <c r="D29" s="1834"/>
      <c r="E29" s="1851"/>
      <c r="F29" s="1788"/>
      <c r="G29" s="1852"/>
      <c r="H29" s="2507"/>
      <c r="I29" s="2507"/>
      <c r="J29" s="2537"/>
      <c r="K29" s="2116"/>
      <c r="L29" s="321"/>
      <c r="M29" s="322"/>
      <c r="N29" s="322" t="s">
        <v>179</v>
      </c>
      <c r="O29" s="322"/>
      <c r="P29" s="322"/>
      <c r="Q29" s="322"/>
      <c r="R29" s="322"/>
      <c r="S29" s="1850"/>
      <c r="T29" s="1850"/>
      <c r="U29" s="1850"/>
      <c r="V29" s="1850"/>
      <c r="W29" s="323"/>
      <c r="X29" s="1857"/>
      <c r="Y29" s="1263"/>
      <c r="Z29" s="1263"/>
      <c r="AA29" s="1263"/>
      <c r="AB29" s="1263"/>
      <c r="AC29" s="1263"/>
      <c r="AD29" s="1263"/>
      <c r="AE29" s="1263"/>
      <c r="AF29" s="1263"/>
      <c r="AG29" s="1263"/>
      <c r="AH29" s="1263"/>
      <c r="AI29" s="1263"/>
      <c r="AJ29" s="1263"/>
      <c r="AK29" s="1263"/>
      <c r="AL29" s="1857"/>
      <c r="AM29" s="1857"/>
      <c r="AN29" s="1857"/>
      <c r="AO29" s="1857"/>
      <c r="AP29" s="1857"/>
      <c r="AQ29" s="1857"/>
      <c r="AR29" s="1857"/>
    </row>
    <row s="1857" customFormat="1" customHeight="1" ht="17.25">
      <c r="A30" s="325"/>
      <c r="C30" s="324"/>
      <c r="D30" s="2140"/>
      <c r="E30" s="2169"/>
      <c r="F30" s="2151"/>
      <c r="G30" s="2639"/>
      <c r="H30" s="2635"/>
      <c r="I30" s="2636"/>
      <c r="J30" s="2647" t="s">
        <v>190</v>
      </c>
      <c r="K30" s="2636"/>
      <c r="L30" s="2636"/>
      <c r="M30" s="2636"/>
      <c r="N30" s="2636"/>
      <c r="O30" s="2636"/>
      <c r="P30" s="2636"/>
      <c r="Q30" s="2636"/>
      <c r="R30" s="2636"/>
      <c r="S30" s="2641"/>
      <c r="T30" s="2641"/>
      <c r="U30" s="2641"/>
      <c r="V30" s="2641"/>
      <c r="W30" s="2638"/>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213"/>
      <c r="D31" s="2139">
        <v>2</v>
      </c>
      <c r="E31" s="2147" t="s">
        <v>191</v>
      </c>
      <c r="F31" s="2149" t="s">
        <v>19</v>
      </c>
      <c r="G31" s="2147"/>
      <c r="H31" s="2152"/>
      <c r="I31" s="2154"/>
      <c r="J31" s="2156"/>
      <c r="K31" s="2141"/>
      <c r="L31" s="2141"/>
      <c r="M31" s="2141"/>
      <c r="N31" s="2143"/>
      <c r="O31" s="2141"/>
      <c r="P31" s="2141"/>
      <c r="Q31" s="2141"/>
      <c r="R31" s="2146"/>
      <c r="S31" s="2141"/>
      <c r="T31" s="2002"/>
      <c r="U31" s="2002"/>
      <c r="V31" s="2004"/>
      <c r="W31" s="1300"/>
      <c r="X31" s="1271"/>
      <c r="Y31" s="1271"/>
      <c r="Z31" s="1271" t="s">
        <v>28</v>
      </c>
      <c r="AA31" s="1271" t="s">
        <v>28</v>
      </c>
      <c r="AB31" s="1271" t="s">
        <v>28</v>
      </c>
      <c r="AC31" s="1271" t="s">
        <v>28</v>
      </c>
      <c r="AD31" s="1271" t="s">
        <v>28</v>
      </c>
      <c r="AE31" s="1271" t="s">
        <v>28</v>
      </c>
      <c r="AF31" s="1271" t="s">
        <v>28</v>
      </c>
      <c r="AG31" s="1271" t="s">
        <v>28</v>
      </c>
      <c r="AH31" s="1271" t="s">
        <v>28</v>
      </c>
      <c r="AI31" s="1271" t="s">
        <v>28</v>
      </c>
      <c r="AJ31" s="1271" t="s">
        <v>28</v>
      </c>
      <c r="AK31" s="1271" t="s">
        <v>28</v>
      </c>
      <c r="AL31" s="1271" t="s">
        <v>28</v>
      </c>
      <c r="AM31" s="1271" t="s">
        <v>28</v>
      </c>
      <c r="AN31" s="1776" t="s">
        <v>28</v>
      </c>
      <c r="AO31" s="1271" t="s">
        <v>28</v>
      </c>
      <c r="AP31" s="1270" t="s">
        <v>28</v>
      </c>
      <c r="AQ31" s="1270" t="s">
        <v>28</v>
      </c>
      <c r="AR31" s="1471">
        <v>0</v>
      </c>
    </row>
    <row s="1857" customFormat="1" customHeight="1" ht="17.25" hidden="1">
      <c r="A32" s="325"/>
      <c r="C32" s="324"/>
      <c r="D32" s="2139"/>
      <c r="E32" s="2147"/>
      <c r="F32" s="2150"/>
      <c r="G32" s="2147"/>
      <c r="H32" s="2153"/>
      <c r="I32" s="2155"/>
      <c r="J32" s="2157"/>
      <c r="K32" s="2142"/>
      <c r="L32" s="2142"/>
      <c r="M32" s="2142"/>
      <c r="N32" s="2144"/>
      <c r="O32" s="2142"/>
      <c r="P32" s="2142"/>
      <c r="Q32" s="2142"/>
      <c r="R32" s="2145"/>
      <c r="S32" s="2142"/>
      <c r="T32" s="2007"/>
      <c r="U32" s="2007"/>
      <c r="V32" s="2007"/>
      <c r="W32" s="2008"/>
      <c r="X32" s="1270"/>
      <c r="Y32" s="1270"/>
      <c r="Z32" s="1270"/>
      <c r="AA32" s="1270"/>
      <c r="AB32" s="1270"/>
      <c r="AC32" s="1270"/>
      <c r="AD32" s="1270"/>
      <c r="AE32" s="1270"/>
      <c r="AF32" s="1270"/>
      <c r="AG32" s="1270"/>
      <c r="AH32" s="1270"/>
      <c r="AI32" s="1270"/>
      <c r="AJ32" s="1270"/>
      <c r="AK32" s="1270"/>
      <c r="AL32" s="1270"/>
      <c r="AM32" s="1270"/>
      <c r="AN32" s="1270"/>
      <c r="AO32" s="1270"/>
      <c r="AP32" s="1270"/>
      <c r="AQ32" s="1270"/>
      <c r="AR32" s="1471">
        <v>0</v>
      </c>
    </row>
    <row s="1857" customFormat="1" customHeight="1" ht="17.25" hidden="1">
      <c r="A33" s="325"/>
      <c r="C33" s="324"/>
      <c r="D33" s="2140"/>
      <c r="E33" s="2148"/>
      <c r="F33" s="2150"/>
      <c r="G33" s="2148"/>
      <c r="H33" s="2153"/>
      <c r="I33" s="2155"/>
      <c r="J33" s="2158"/>
      <c r="K33" s="2142"/>
      <c r="L33" s="2142"/>
      <c r="M33" s="2142"/>
      <c r="N33" s="2145"/>
      <c r="O33" s="2142"/>
      <c r="P33" s="2003"/>
      <c r="Q33" s="2007"/>
      <c r="R33" s="2007"/>
      <c r="S33" s="333"/>
      <c r="T33" s="333"/>
      <c r="U33" s="333"/>
      <c r="V33" s="333"/>
      <c r="W33" s="2008"/>
      <c r="X33" s="1270"/>
      <c r="Y33" s="1270"/>
      <c r="Z33" s="1270"/>
      <c r="AA33" s="1270"/>
      <c r="AB33" s="1270"/>
      <c r="AC33" s="1270"/>
      <c r="AD33" s="1270"/>
      <c r="AE33" s="1270"/>
      <c r="AF33" s="1270"/>
      <c r="AG33" s="1270"/>
      <c r="AH33" s="1270"/>
      <c r="AI33" s="1270"/>
      <c r="AJ33" s="1270"/>
      <c r="AK33" s="1270"/>
      <c r="AL33" s="1270"/>
      <c r="AM33" s="1270"/>
      <c r="AN33" s="1270"/>
      <c r="AO33" s="1270"/>
      <c r="AP33" s="1270"/>
      <c r="AQ33" s="1270"/>
      <c r="AR33" s="1471">
        <v>0</v>
      </c>
    </row>
    <row s="1857" customFormat="1" customHeight="1" ht="17.25" hidden="1">
      <c r="A34" s="325"/>
      <c r="C34" s="324"/>
      <c r="D34" s="2140"/>
      <c r="E34" s="2148"/>
      <c r="F34" s="2150"/>
      <c r="G34" s="2148"/>
      <c r="H34" s="2153"/>
      <c r="I34" s="2155"/>
      <c r="J34" s="2158"/>
      <c r="K34" s="2142"/>
      <c r="L34" s="2007"/>
      <c r="M34" s="2007"/>
      <c r="N34" s="2007"/>
      <c r="O34" s="2007"/>
      <c r="P34" s="2007"/>
      <c r="Q34" s="2007"/>
      <c r="R34" s="2007"/>
      <c r="S34" s="333"/>
      <c r="T34" s="333"/>
      <c r="U34" s="333"/>
      <c r="V34" s="333"/>
      <c r="W34" s="2008"/>
      <c r="X34" s="1270"/>
      <c r="Y34" s="1270"/>
      <c r="Z34" s="1270"/>
      <c r="AA34" s="1270"/>
      <c r="AB34" s="1270"/>
      <c r="AC34" s="1270"/>
      <c r="AD34" s="1270"/>
      <c r="AE34" s="1270"/>
      <c r="AF34" s="1270"/>
      <c r="AG34" s="1270"/>
      <c r="AH34" s="1270"/>
      <c r="AI34" s="1270"/>
      <c r="AJ34" s="1270"/>
      <c r="AK34" s="1270"/>
      <c r="AL34" s="1270"/>
      <c r="AM34" s="1270"/>
      <c r="AN34" s="1270"/>
      <c r="AO34" s="1270"/>
      <c r="AP34" s="1270"/>
      <c r="AQ34" s="1270"/>
      <c r="AR34" s="1471">
        <v>0</v>
      </c>
    </row>
    <row s="1857" customFormat="1" customHeight="1" ht="17.25" hidden="1">
      <c r="A35" s="325"/>
      <c r="C35" s="324"/>
      <c r="D35" s="2140"/>
      <c r="E35" s="2148"/>
      <c r="F35" s="2151"/>
      <c r="G35" s="2148"/>
      <c r="H35" s="1303"/>
      <c r="I35" s="2005"/>
      <c r="J35" s="2005"/>
      <c r="K35" s="2005"/>
      <c r="L35" s="2005"/>
      <c r="M35" s="2005"/>
      <c r="N35" s="2005"/>
      <c r="O35" s="2005"/>
      <c r="P35" s="2005"/>
      <c r="Q35" s="2005"/>
      <c r="R35" s="2005"/>
      <c r="S35" s="1305"/>
      <c r="T35" s="1305"/>
      <c r="U35" s="1305"/>
      <c r="V35" s="1305"/>
      <c r="W35" s="2006"/>
      <c r="X35" s="1270"/>
      <c r="Y35" s="1270"/>
      <c r="Z35" s="1270"/>
      <c r="AA35" s="1270"/>
      <c r="AB35" s="1270"/>
      <c r="AC35" s="1270"/>
      <c r="AD35" s="1270"/>
      <c r="AE35" s="1270"/>
      <c r="AF35" s="1270"/>
      <c r="AG35" s="1270"/>
      <c r="AH35" s="1270"/>
      <c r="AI35" s="1270"/>
      <c r="AJ35" s="1270"/>
      <c r="AK35" s="1270"/>
      <c r="AL35" s="1270"/>
      <c r="AM35" s="1270"/>
      <c r="AN35" s="1270"/>
      <c r="AO35" s="1270"/>
      <c r="AP35" s="1270"/>
      <c r="AQ35" s="1270"/>
      <c r="AR35" s="1471">
        <v>0</v>
      </c>
    </row>
    <row s="1857" customFormat="1" customHeight="1" ht="17.25">
      <c r="A36" s="325"/>
      <c r="C36" s="213"/>
      <c r="D36" s="2139">
        <v>3</v>
      </c>
      <c r="E36" s="2147" t="s">
        <v>192</v>
      </c>
      <c r="F36" s="2149" t="s">
        <v>19</v>
      </c>
      <c r="G36" s="2147"/>
      <c r="H36" s="2152"/>
      <c r="I36" s="2154"/>
      <c r="J36" s="2156"/>
      <c r="K36" s="2141"/>
      <c r="L36" s="2141"/>
      <c r="M36" s="2141"/>
      <c r="N36" s="2143"/>
      <c r="O36" s="2141"/>
      <c r="P36" s="2141"/>
      <c r="Q36" s="2141"/>
      <c r="R36" s="2146"/>
      <c r="S36" s="2141"/>
      <c r="T36" s="1424"/>
      <c r="U36" s="1424"/>
      <c r="V36" s="1423"/>
      <c r="W36" s="1300"/>
      <c r="X36" s="1271"/>
      <c r="Y36" s="1271"/>
      <c r="Z36" s="1271"/>
      <c r="AA36" s="1271"/>
      <c r="AB36" s="1271"/>
      <c r="AC36" s="1271" t="s">
        <v>193</v>
      </c>
      <c r="AD36" s="1271" t="s">
        <v>194</v>
      </c>
      <c r="AE36" s="1271" t="s">
        <v>195</v>
      </c>
      <c r="AF36" s="1271" t="s">
        <v>196</v>
      </c>
      <c r="AG36" s="1271" t="s">
        <v>197</v>
      </c>
      <c r="AH36" s="1271" t="str">
        <f>IF($E$36=0,"",$E$36)</f>
        <v>Тарифы на теплоноситель, поставляемый теплоснабжающими организациями потребителям, другим теплоснабжающим организациям</v>
      </c>
      <c r="AI36" s="1271" t="str">
        <f>IF($G$36=0,"",$G$36)</f>
        <v/>
      </c>
      <c r="AJ36" s="1271" t="str">
        <f>IF($J$36=0,"",$J$36)</f>
        <v/>
      </c>
      <c r="AK36" s="1271" t="str">
        <f>IF($K$36="нет","без дифференциации",IF($N$36=0,"",$N$36))</f>
        <v/>
      </c>
      <c r="AL36" s="1271" t="str">
        <f>IF($O$36="нет","без дифференциации",IF($R$36=0,"",$R$36))</f>
        <v/>
      </c>
      <c r="AM36" s="1271" t="str">
        <f>IF($S$36="нет","без дифференциации",IF($V$36=0,"",$V$36))</f>
        <v/>
      </c>
      <c r="AN36" s="1776">
        <f>$I$36</f>
        <v>0</v>
      </c>
      <c r="AO36" s="1271" t="str">
        <f>$I$36&amp;"."&amp;$M$36</f>
        <v>.</v>
      </c>
      <c r="AP36" s="1263" t="str">
        <f>$I$36&amp;"."&amp;$M$36&amp;"."&amp;$Q$36</f>
        <v>..</v>
      </c>
      <c r="AQ36" s="1263" t="str">
        <f>$I$36&amp;"."&amp;$M$36&amp;"."&amp;$Q$36&amp;"."&amp;$U$36</f>
        <v>...</v>
      </c>
      <c r="AR36" s="1287">
        <v>0</v>
      </c>
    </row>
    <row s="1857" customFormat="1" customHeight="1" ht="17.25">
      <c r="A37" s="325"/>
      <c r="C37" s="324"/>
      <c r="D37" s="2139"/>
      <c r="E37" s="2147"/>
      <c r="F37" s="2150"/>
      <c r="G37" s="2147"/>
      <c r="H37" s="2153"/>
      <c r="I37" s="2155"/>
      <c r="J37" s="2157"/>
      <c r="K37" s="2142"/>
      <c r="L37" s="2142"/>
      <c r="M37" s="2142"/>
      <c r="N37" s="2144"/>
      <c r="O37" s="2142"/>
      <c r="P37" s="2142"/>
      <c r="Q37" s="2142"/>
      <c r="R37" s="2145"/>
      <c r="S37" s="2142"/>
      <c r="T37" s="1301"/>
      <c r="U37" s="1301"/>
      <c r="V37" s="1301"/>
      <c r="W37" s="1302"/>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c r="A38" s="325"/>
      <c r="C38" s="324"/>
      <c r="D38" s="2140"/>
      <c r="E38" s="2148"/>
      <c r="F38" s="2150"/>
      <c r="G38" s="2148"/>
      <c r="H38" s="2153"/>
      <c r="I38" s="2155"/>
      <c r="J38" s="2158"/>
      <c r="K38" s="2142"/>
      <c r="L38" s="2142"/>
      <c r="M38" s="2142"/>
      <c r="N38" s="2145"/>
      <c r="O38" s="2142"/>
      <c r="P38" s="1422"/>
      <c r="Q38" s="1301"/>
      <c r="R38" s="1301"/>
      <c r="S38" s="333"/>
      <c r="T38" s="333"/>
      <c r="U38" s="333"/>
      <c r="V38" s="333"/>
      <c r="W38" s="1302"/>
      <c r="X38" s="1263"/>
      <c r="Y38" s="1263"/>
      <c r="Z38" s="1263"/>
      <c r="AA38" s="1263"/>
      <c r="AB38" s="1263"/>
      <c r="AC38" s="1263"/>
      <c r="AD38" s="1263"/>
      <c r="AE38" s="1263"/>
      <c r="AF38" s="1263"/>
      <c r="AG38" s="1263"/>
      <c r="AH38" s="1263"/>
      <c r="AI38" s="1263"/>
      <c r="AJ38" s="1263"/>
      <c r="AK38" s="1263"/>
      <c r="AL38" s="1263"/>
      <c r="AM38" s="1263"/>
      <c r="AN38" s="1263"/>
      <c r="AO38" s="1263"/>
      <c r="AP38" s="1263"/>
      <c r="AQ38" s="1263"/>
      <c r="AR38" s="1287">
        <v>0</v>
      </c>
    </row>
    <row s="1857" customFormat="1" customHeight="1" ht="17.25">
      <c r="A39" s="325"/>
      <c r="C39" s="324"/>
      <c r="D39" s="2140"/>
      <c r="E39" s="2148"/>
      <c r="F39" s="2150"/>
      <c r="G39" s="2148"/>
      <c r="H39" s="2153"/>
      <c r="I39" s="2155"/>
      <c r="J39" s="2158"/>
      <c r="K39" s="2142"/>
      <c r="L39" s="1301"/>
      <c r="M39" s="1301"/>
      <c r="N39" s="1301"/>
      <c r="O39" s="1301"/>
      <c r="P39" s="1301"/>
      <c r="Q39" s="1301"/>
      <c r="R39" s="1301"/>
      <c r="S39" s="333"/>
      <c r="T39" s="333"/>
      <c r="U39" s="333"/>
      <c r="V39" s="333"/>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c r="A40" s="325"/>
      <c r="C40" s="324"/>
      <c r="D40" s="2140"/>
      <c r="E40" s="2148"/>
      <c r="F40" s="2151"/>
      <c r="G40" s="2148"/>
      <c r="H40" s="1303"/>
      <c r="I40" s="1304"/>
      <c r="J40" s="1304"/>
      <c r="K40" s="1304"/>
      <c r="L40" s="1304"/>
      <c r="M40" s="1304"/>
      <c r="N40" s="1304"/>
      <c r="O40" s="1304"/>
      <c r="P40" s="1304"/>
      <c r="Q40" s="1304"/>
      <c r="R40" s="1304"/>
      <c r="S40" s="1305"/>
      <c r="T40" s="1305"/>
      <c r="U40" s="1305"/>
      <c r="V40" s="1305"/>
      <c r="W40" s="1306"/>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c r="A41" s="325"/>
      <c r="C41" s="213"/>
      <c r="D41" s="2139">
        <v>4</v>
      </c>
      <c r="E41" s="2147" t="s">
        <v>198</v>
      </c>
      <c r="F41" s="2149" t="s">
        <v>19</v>
      </c>
      <c r="G41" s="2147"/>
      <c r="H41" s="2152"/>
      <c r="I41" s="2154"/>
      <c r="J41" s="2156"/>
      <c r="K41" s="2141"/>
      <c r="L41" s="2141"/>
      <c r="M41" s="2141"/>
      <c r="N41" s="2143"/>
      <c r="O41" s="2141"/>
      <c r="P41" s="2141"/>
      <c r="Q41" s="2141"/>
      <c r="R41" s="2146"/>
      <c r="S41" s="2141"/>
      <c r="T41" s="1424"/>
      <c r="U41" s="1424"/>
      <c r="V41" s="1423"/>
      <c r="W41" s="1300"/>
      <c r="X41" s="1271"/>
      <c r="Y41" s="1271"/>
      <c r="Z41" s="1271"/>
      <c r="AA41" s="1271"/>
      <c r="AB41" s="1271"/>
      <c r="AC41" s="1271" t="s">
        <v>199</v>
      </c>
      <c r="AD41" s="1271" t="s">
        <v>200</v>
      </c>
      <c r="AE41" s="1271" t="s">
        <v>201</v>
      </c>
      <c r="AF41" s="1271" t="s">
        <v>202</v>
      </c>
      <c r="AG41" s="1271" t="s">
        <v>203</v>
      </c>
      <c r="AH41" s="1271" t="str">
        <f>IF($E$41=0,"",$E$41)</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41" s="1271" t="str">
        <f>IF($G$41=0,"",$G$41)</f>
        <v/>
      </c>
      <c r="AJ41" s="1271" t="str">
        <f>IF($J$41=0,"",$J$41)</f>
        <v/>
      </c>
      <c r="AK41" s="1271" t="str">
        <f>IF($K$41="нет","без дифференциации",IF($N$41=0,"",$N$41))</f>
        <v/>
      </c>
      <c r="AL41" s="1271" t="str">
        <f>IF($O$41="нет","без дифференциации",IF($R$41=0,"",$R$41))</f>
        <v/>
      </c>
      <c r="AM41" s="1271" t="str">
        <f>IF($S$41="нет","без дифференциации",IF($V$41=0,"",$V$41))</f>
        <v/>
      </c>
      <c r="AN41" s="1776">
        <f>$I$41</f>
        <v>0</v>
      </c>
      <c r="AO41" s="1271" t="str">
        <f>$I$41&amp;"."&amp;$M$41</f>
        <v>.</v>
      </c>
      <c r="AP41" s="1263" t="str">
        <f>$I$41&amp;"."&amp;$M$41&amp;"."&amp;$Q$41</f>
        <v>..</v>
      </c>
      <c r="AQ41" s="1263" t="str">
        <f>$I$41&amp;"."&amp;$M$41&amp;"."&amp;$Q$41&amp;"."&amp;$U$41</f>
        <v>...</v>
      </c>
      <c r="AR41" s="1287">
        <v>0</v>
      </c>
    </row>
    <row s="1857" customFormat="1" customHeight="1" ht="17.25">
      <c r="A42" s="325"/>
      <c r="C42" s="324"/>
      <c r="D42" s="2139"/>
      <c r="E42" s="2147"/>
      <c r="F42" s="2150"/>
      <c r="G42" s="2147"/>
      <c r="H42" s="2153"/>
      <c r="I42" s="2155"/>
      <c r="J42" s="2157"/>
      <c r="K42" s="2142"/>
      <c r="L42" s="2142"/>
      <c r="M42" s="2142"/>
      <c r="N42" s="2144"/>
      <c r="O42" s="2142"/>
      <c r="P42" s="2142"/>
      <c r="Q42" s="2142"/>
      <c r="R42" s="2145"/>
      <c r="S42" s="2142"/>
      <c r="T42" s="1301"/>
      <c r="U42" s="1301"/>
      <c r="V42" s="1301"/>
      <c r="W42" s="1302"/>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c r="A43" s="325"/>
      <c r="C43" s="324"/>
      <c r="D43" s="2140"/>
      <c r="E43" s="2148"/>
      <c r="F43" s="2150"/>
      <c r="G43" s="2148"/>
      <c r="H43" s="2153"/>
      <c r="I43" s="2155"/>
      <c r="J43" s="2158"/>
      <c r="K43" s="2142"/>
      <c r="L43" s="2142"/>
      <c r="M43" s="2142"/>
      <c r="N43" s="2145"/>
      <c r="O43" s="2142"/>
      <c r="P43" s="1422"/>
      <c r="Q43" s="1301"/>
      <c r="R43" s="1301"/>
      <c r="S43" s="333"/>
      <c r="T43" s="333"/>
      <c r="U43" s="333"/>
      <c r="V43" s="333"/>
      <c r="W43" s="1302"/>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87">
        <v>0</v>
      </c>
    </row>
    <row s="1857" customFormat="1" customHeight="1" ht="17.25">
      <c r="A44" s="325"/>
      <c r="C44" s="324"/>
      <c r="D44" s="2140"/>
      <c r="E44" s="2148"/>
      <c r="F44" s="2150"/>
      <c r="G44" s="2148"/>
      <c r="H44" s="2153"/>
      <c r="I44" s="2155"/>
      <c r="J44" s="2158"/>
      <c r="K44" s="2142"/>
      <c r="L44" s="1301"/>
      <c r="M44" s="1301"/>
      <c r="N44" s="1301"/>
      <c r="O44" s="1301"/>
      <c r="P44" s="1301"/>
      <c r="Q44" s="1301"/>
      <c r="R44" s="1301"/>
      <c r="S44" s="333"/>
      <c r="T44" s="333"/>
      <c r="U44" s="333"/>
      <c r="V44" s="333"/>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c r="A45" s="325"/>
      <c r="C45" s="324"/>
      <c r="D45" s="2140"/>
      <c r="E45" s="2148"/>
      <c r="F45" s="2151"/>
      <c r="G45" s="2148"/>
      <c r="H45" s="1303"/>
      <c r="I45" s="1304"/>
      <c r="J45" s="1304"/>
      <c r="K45" s="1304"/>
      <c r="L45" s="1304"/>
      <c r="M45" s="1304"/>
      <c r="N45" s="1304"/>
      <c r="O45" s="1304"/>
      <c r="P45" s="1304"/>
      <c r="Q45" s="1304"/>
      <c r="R45" s="1304"/>
      <c r="S45" s="1305"/>
      <c r="T45" s="1305"/>
      <c r="U45" s="1305"/>
      <c r="V45" s="1305"/>
      <c r="W45" s="1306"/>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c r="A46" s="325"/>
      <c r="C46" s="213"/>
      <c r="D46" s="2139">
        <v>5</v>
      </c>
      <c r="E46" s="2147" t="s">
        <v>204</v>
      </c>
      <c r="F46" s="2149" t="s">
        <v>19</v>
      </c>
      <c r="G46" s="2147"/>
      <c r="H46" s="2152"/>
      <c r="I46" s="2154"/>
      <c r="J46" s="2156"/>
      <c r="K46" s="2141"/>
      <c r="L46" s="2141"/>
      <c r="M46" s="2141"/>
      <c r="N46" s="2143"/>
      <c r="O46" s="2141"/>
      <c r="P46" s="2141"/>
      <c r="Q46" s="2141"/>
      <c r="R46" s="2146"/>
      <c r="S46" s="2141"/>
      <c r="T46" s="1424"/>
      <c r="U46" s="1424"/>
      <c r="V46" s="1423"/>
      <c r="W46" s="1300"/>
      <c r="X46" s="1271"/>
      <c r="Y46" s="1271"/>
      <c r="Z46" s="1271"/>
      <c r="AA46" s="1271"/>
      <c r="AB46" s="1271"/>
      <c r="AC46" s="1271" t="s">
        <v>205</v>
      </c>
      <c r="AD46" s="1271" t="s">
        <v>206</v>
      </c>
      <c r="AE46" s="1271" t="s">
        <v>207</v>
      </c>
      <c r="AF46" s="1271" t="s">
        <v>208</v>
      </c>
      <c r="AG46" s="1271" t="s">
        <v>209</v>
      </c>
      <c r="AH46" s="1271" t="str">
        <f>IF($E$46=0,"",$E$46)</f>
        <v>Тарифы на услуги по передаче тепловой энергии</v>
      </c>
      <c r="AI46" s="1271" t="str">
        <f>IF($G$46=0,"",$G$46)</f>
        <v/>
      </c>
      <c r="AJ46" s="1271" t="str">
        <f>IF($J$46=0,"",$J$46)</f>
        <v/>
      </c>
      <c r="AK46" s="1271" t="str">
        <f>IF($K$46="нет","без дифференциации",IF($N$46=0,"",$N$46))</f>
        <v/>
      </c>
      <c r="AL46" s="1271" t="str">
        <f>IF($O$46="нет","без дифференциации",IF($R$46=0,"",$R$46))</f>
        <v/>
      </c>
      <c r="AM46" s="1271" t="str">
        <f>IF($S$46="нет","без дифференциации",IF($V$46=0,"",$V$46))</f>
        <v/>
      </c>
      <c r="AN46" s="1776">
        <f>$I$46</f>
        <v>0</v>
      </c>
      <c r="AO46" s="1271" t="str">
        <f>$I$46&amp;"."&amp;$M$46</f>
        <v>.</v>
      </c>
      <c r="AP46" s="1263" t="str">
        <f>$I$46&amp;"."&amp;$M$46&amp;"."&amp;$Q$46</f>
        <v>..</v>
      </c>
      <c r="AQ46" s="1263" t="str">
        <f>$I$46&amp;"."&amp;$M$46&amp;"."&amp;$Q$46&amp;"."&amp;$U$46</f>
        <v>...</v>
      </c>
      <c r="AR46" s="1287">
        <v>0</v>
      </c>
    </row>
    <row s="1857" customFormat="1" customHeight="1" ht="17.25">
      <c r="A47" s="325"/>
      <c r="C47" s="324"/>
      <c r="D47" s="2139"/>
      <c r="E47" s="2147"/>
      <c r="F47" s="2150"/>
      <c r="G47" s="2147"/>
      <c r="H47" s="2153"/>
      <c r="I47" s="2155"/>
      <c r="J47" s="2157"/>
      <c r="K47" s="2142"/>
      <c r="L47" s="2142"/>
      <c r="M47" s="2142"/>
      <c r="N47" s="2144"/>
      <c r="O47" s="2142"/>
      <c r="P47" s="2142"/>
      <c r="Q47" s="2142"/>
      <c r="R47" s="2145"/>
      <c r="S47" s="2142"/>
      <c r="T47" s="1301"/>
      <c r="U47" s="1301"/>
      <c r="V47" s="1301"/>
      <c r="W47" s="1302"/>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c r="A48" s="325"/>
      <c r="C48" s="324"/>
      <c r="D48" s="2140"/>
      <c r="E48" s="2148"/>
      <c r="F48" s="2150"/>
      <c r="G48" s="2148"/>
      <c r="H48" s="2153"/>
      <c r="I48" s="2155"/>
      <c r="J48" s="2158"/>
      <c r="K48" s="2142"/>
      <c r="L48" s="2142"/>
      <c r="M48" s="2142"/>
      <c r="N48" s="2145"/>
      <c r="O48" s="2142"/>
      <c r="P48" s="1422"/>
      <c r="Q48" s="1301"/>
      <c r="R48" s="1301"/>
      <c r="S48" s="333"/>
      <c r="T48" s="333"/>
      <c r="U48" s="333"/>
      <c r="V48" s="333"/>
      <c r="W48" s="1302"/>
      <c r="X48" s="1263"/>
      <c r="Y48" s="1263"/>
      <c r="Z48" s="1263"/>
      <c r="AA48" s="1263"/>
      <c r="AB48" s="1263"/>
      <c r="AC48" s="1263"/>
      <c r="AD48" s="1263"/>
      <c r="AE48" s="1263"/>
      <c r="AF48" s="1263"/>
      <c r="AG48" s="1263"/>
      <c r="AH48" s="1263"/>
      <c r="AI48" s="1263"/>
      <c r="AJ48" s="1263"/>
      <c r="AK48" s="1263"/>
      <c r="AL48" s="1263"/>
      <c r="AM48" s="1263"/>
      <c r="AN48" s="1263"/>
      <c r="AO48" s="1263"/>
      <c r="AP48" s="1263"/>
      <c r="AQ48" s="1263"/>
      <c r="AR48" s="1287">
        <v>0</v>
      </c>
    </row>
    <row s="1857" customFormat="1" customHeight="1" ht="17.25">
      <c r="A49" s="325"/>
      <c r="C49" s="324"/>
      <c r="D49" s="2140"/>
      <c r="E49" s="2148"/>
      <c r="F49" s="2150"/>
      <c r="G49" s="2148"/>
      <c r="H49" s="2153"/>
      <c r="I49" s="2155"/>
      <c r="J49" s="2158"/>
      <c r="K49" s="2142"/>
      <c r="L49" s="1301"/>
      <c r="M49" s="1301"/>
      <c r="N49" s="1301"/>
      <c r="O49" s="1301"/>
      <c r="P49" s="1301"/>
      <c r="Q49" s="1301"/>
      <c r="R49" s="1301"/>
      <c r="S49" s="333"/>
      <c r="T49" s="333"/>
      <c r="U49" s="333"/>
      <c r="V49" s="333"/>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287">
        <v>0</v>
      </c>
    </row>
    <row s="1857" customFormat="1" customHeight="1" ht="17.25">
      <c r="A50" s="325"/>
      <c r="C50" s="324"/>
      <c r="D50" s="2140"/>
      <c r="E50" s="2148"/>
      <c r="F50" s="2151"/>
      <c r="G50" s="2148"/>
      <c r="H50" s="1303"/>
      <c r="I50" s="1304"/>
      <c r="J50" s="1304"/>
      <c r="K50" s="1304"/>
      <c r="L50" s="1304"/>
      <c r="M50" s="1304"/>
      <c r="N50" s="1304"/>
      <c r="O50" s="1304"/>
      <c r="P50" s="1304"/>
      <c r="Q50" s="1304"/>
      <c r="R50" s="1304"/>
      <c r="S50" s="1305"/>
      <c r="T50" s="1305"/>
      <c r="U50" s="1305"/>
      <c r="V50" s="1305"/>
      <c r="W50" s="1306"/>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287">
        <v>0</v>
      </c>
    </row>
    <row s="1857" customFormat="1" customHeight="1" ht="17.25">
      <c r="A51" s="325"/>
      <c r="C51" s="213"/>
      <c r="D51" s="2139">
        <v>6</v>
      </c>
      <c r="E51" s="2147" t="s">
        <v>210</v>
      </c>
      <c r="F51" s="2149" t="s">
        <v>19</v>
      </c>
      <c r="G51" s="2147"/>
      <c r="H51" s="2152"/>
      <c r="I51" s="2154"/>
      <c r="J51" s="2156"/>
      <c r="K51" s="2141"/>
      <c r="L51" s="2141"/>
      <c r="M51" s="2141"/>
      <c r="N51" s="2143"/>
      <c r="O51" s="2141"/>
      <c r="P51" s="2141"/>
      <c r="Q51" s="2141"/>
      <c r="R51" s="2146"/>
      <c r="S51" s="2141"/>
      <c r="T51" s="1424"/>
      <c r="U51" s="1424"/>
      <c r="V51" s="1423"/>
      <c r="W51" s="1300"/>
      <c r="X51" s="1271"/>
      <c r="Y51" s="1271"/>
      <c r="Z51" s="1271"/>
      <c r="AA51" s="1271"/>
      <c r="AB51" s="1271"/>
      <c r="AC51" s="1271" t="s">
        <v>211</v>
      </c>
      <c r="AD51" s="1271" t="s">
        <v>212</v>
      </c>
      <c r="AE51" s="1271" t="s">
        <v>213</v>
      </c>
      <c r="AF51" s="1271" t="s">
        <v>214</v>
      </c>
      <c r="AG51" s="1271" t="s">
        <v>215</v>
      </c>
      <c r="AH51" s="1271" t="str">
        <f>IF($E$51=0,"",$E$51)</f>
        <v>Тарифы на услуги по передаче теплоносителя</v>
      </c>
      <c r="AI51" s="1271" t="str">
        <f>IF($G$51=0,"",$G$51)</f>
        <v/>
      </c>
      <c r="AJ51" s="1271" t="str">
        <f>IF($J$51=0,"",$J$51)</f>
        <v/>
      </c>
      <c r="AK51" s="1271" t="str">
        <f>IF($K$51="нет","без дифференциации",IF($N$51=0,"",$N$51))</f>
        <v/>
      </c>
      <c r="AL51" s="1271" t="str">
        <f>IF($O$51="нет","без дифференциации",IF($R$51=0,"",$R$51))</f>
        <v/>
      </c>
      <c r="AM51" s="1271" t="str">
        <f>IF($S$51="нет","без дифференциации",IF($V$51=0,"",$V$51))</f>
        <v/>
      </c>
      <c r="AN51" s="1776">
        <f>$I$51</f>
        <v>0</v>
      </c>
      <c r="AO51" s="1271" t="str">
        <f>$I$51&amp;"."&amp;$M$51</f>
        <v>.</v>
      </c>
      <c r="AP51" s="1263" t="str">
        <f>$I$51&amp;"."&amp;$M$51&amp;"."&amp;$Q$51</f>
        <v>..</v>
      </c>
      <c r="AQ51" s="1263" t="str">
        <f>$I$51&amp;"."&amp;$M$51&amp;"."&amp;$Q$51&amp;"."&amp;$U$51</f>
        <v>...</v>
      </c>
      <c r="AR51" s="1287">
        <v>0</v>
      </c>
    </row>
    <row s="1857" customFormat="1" customHeight="1" ht="17.25">
      <c r="A52" s="325"/>
      <c r="C52" s="324"/>
      <c r="D52" s="2139"/>
      <c r="E52" s="2147"/>
      <c r="F52" s="2150"/>
      <c r="G52" s="2147"/>
      <c r="H52" s="2153"/>
      <c r="I52" s="2155"/>
      <c r="J52" s="2157"/>
      <c r="K52" s="2142"/>
      <c r="L52" s="2142"/>
      <c r="M52" s="2142"/>
      <c r="N52" s="2144"/>
      <c r="O52" s="2142"/>
      <c r="P52" s="2142"/>
      <c r="Q52" s="2142"/>
      <c r="R52" s="2145"/>
      <c r="S52" s="2142"/>
      <c r="T52" s="1301"/>
      <c r="U52" s="1301"/>
      <c r="V52" s="1301"/>
      <c r="W52" s="1302"/>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87">
        <v>0</v>
      </c>
    </row>
    <row s="1857" customFormat="1" customHeight="1" ht="17.25">
      <c r="A53" s="325"/>
      <c r="C53" s="324"/>
      <c r="D53" s="2140"/>
      <c r="E53" s="2148"/>
      <c r="F53" s="2150"/>
      <c r="G53" s="2148"/>
      <c r="H53" s="2153"/>
      <c r="I53" s="2155"/>
      <c r="J53" s="2158"/>
      <c r="K53" s="2142"/>
      <c r="L53" s="2142"/>
      <c r="M53" s="2142"/>
      <c r="N53" s="2145"/>
      <c r="O53" s="2142"/>
      <c r="P53" s="1422"/>
      <c r="Q53" s="1301"/>
      <c r="R53" s="1301"/>
      <c r="S53" s="333"/>
      <c r="T53" s="333"/>
      <c r="U53" s="333"/>
      <c r="V53" s="333"/>
      <c r="W53" s="1302"/>
      <c r="X53" s="1263"/>
      <c r="Y53" s="1263"/>
      <c r="Z53" s="1263"/>
      <c r="AA53" s="1263"/>
      <c r="AB53" s="1263"/>
      <c r="AC53" s="1263"/>
      <c r="AD53" s="1263"/>
      <c r="AE53" s="1263"/>
      <c r="AF53" s="1263"/>
      <c r="AG53" s="1263"/>
      <c r="AH53" s="1263"/>
      <c r="AI53" s="1263"/>
      <c r="AJ53" s="1263"/>
      <c r="AK53" s="1263"/>
      <c r="AL53" s="1263"/>
      <c r="AM53" s="1263"/>
      <c r="AN53" s="1263"/>
      <c r="AO53" s="1263"/>
      <c r="AP53" s="1263"/>
      <c r="AQ53" s="1263"/>
      <c r="AR53" s="1287">
        <v>0</v>
      </c>
    </row>
    <row s="1857" customFormat="1" customHeight="1" ht="17.25">
      <c r="A54" s="325"/>
      <c r="C54" s="213"/>
      <c r="D54" s="2140"/>
      <c r="E54" s="2148"/>
      <c r="F54" s="2150"/>
      <c r="G54" s="2148"/>
      <c r="H54" s="2153"/>
      <c r="I54" s="2155"/>
      <c r="J54" s="2158"/>
      <c r="K54" s="2142"/>
      <c r="L54" s="1301"/>
      <c r="M54" s="1301"/>
      <c r="N54" s="1301"/>
      <c r="O54" s="1301"/>
      <c r="P54" s="1301"/>
      <c r="Q54" s="1301"/>
      <c r="R54" s="1301"/>
      <c r="S54" s="333"/>
      <c r="T54" s="333"/>
      <c r="U54" s="333"/>
      <c r="V54" s="333"/>
      <c r="W54" s="1302"/>
      <c r="Y54" s="1271"/>
      <c r="Z54" s="1271"/>
      <c r="AA54" s="1271"/>
      <c r="AB54" s="1271"/>
      <c r="AC54" s="1271"/>
      <c r="AD54" s="1271"/>
      <c r="AE54" s="1271"/>
      <c r="AF54" s="1271"/>
      <c r="AG54" s="1271"/>
      <c r="AH54" s="1271"/>
      <c r="AI54" s="1271"/>
      <c r="AJ54" s="1271"/>
      <c r="AK54" s="1271"/>
      <c r="AL54" s="1271"/>
      <c r="AM54" s="1271"/>
      <c r="AN54" s="1271"/>
      <c r="AO54" s="1271"/>
      <c r="AP54" s="1271"/>
      <c r="AQ54" s="1271"/>
      <c r="AR54" s="1330">
        <v>0</v>
      </c>
    </row>
    <row s="1857" customFormat="1" customHeight="1" ht="17.25">
      <c r="A55" s="325"/>
      <c r="C55" s="324"/>
      <c r="D55" s="2140"/>
      <c r="E55" s="2148"/>
      <c r="F55" s="2151"/>
      <c r="G55" s="2148"/>
      <c r="H55" s="1303"/>
      <c r="I55" s="1304"/>
      <c r="J55" s="1304"/>
      <c r="K55" s="1304"/>
      <c r="L55" s="1304"/>
      <c r="M55" s="1304"/>
      <c r="N55" s="1304"/>
      <c r="O55" s="1304"/>
      <c r="P55" s="1304"/>
      <c r="Q55" s="1304"/>
      <c r="R55" s="1304"/>
      <c r="S55" s="1305"/>
      <c r="T55" s="1305"/>
      <c r="U55" s="1305"/>
      <c r="V55" s="1305"/>
      <c r="W55" s="1306"/>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87">
        <v>0</v>
      </c>
    </row>
    <row s="1857" customFormat="1" customHeight="1" ht="17.25">
      <c r="A56" s="325"/>
      <c r="C56" s="213"/>
      <c r="D56" s="2170">
        <v>7</v>
      </c>
      <c r="E56" s="2173" t="s">
        <v>216</v>
      </c>
      <c r="F56" s="2149" t="s">
        <v>19</v>
      </c>
      <c r="G56" s="2173"/>
      <c r="H56" s="2152"/>
      <c r="I56" s="2154"/>
      <c r="J56" s="2156"/>
      <c r="K56" s="2141"/>
      <c r="L56" s="2141"/>
      <c r="M56" s="2141"/>
      <c r="N56" s="2143"/>
      <c r="O56" s="2141"/>
      <c r="P56" s="2141"/>
      <c r="Q56" s="2141"/>
      <c r="R56" s="2146"/>
      <c r="S56" s="2141"/>
      <c r="T56" s="1424"/>
      <c r="U56" s="1424"/>
      <c r="V56" s="1423"/>
      <c r="W56" s="1300"/>
      <c r="X56" s="1271"/>
      <c r="Y56" s="1271"/>
      <c r="Z56" s="1271"/>
      <c r="AA56" s="1271"/>
      <c r="AB56" s="1271"/>
      <c r="AC56" s="1271" t="s">
        <v>217</v>
      </c>
      <c r="AD56" s="1271" t="s">
        <v>218</v>
      </c>
      <c r="AE56" s="1271" t="s">
        <v>219</v>
      </c>
      <c r="AF56" s="1271" t="s">
        <v>220</v>
      </c>
      <c r="AG56" s="1271" t="s">
        <v>221</v>
      </c>
      <c r="AH56" s="1271" t="str">
        <f>IF($E$56=0,"",$E$56)</f>
        <v>Плата за услуги по поддержанию резервной тепловой мощности при отсутствии потребления тепловой энергии</v>
      </c>
      <c r="AI56" s="1271" t="str">
        <f>IF($G$56=0,"",$G$56)</f>
        <v/>
      </c>
      <c r="AJ56" s="1271" t="str">
        <f>IF($J$56=0,"",$J$56)</f>
        <v/>
      </c>
      <c r="AK56" s="1271" t="str">
        <f>IF($K$56="нет","без дифференциации",IF($N$56=0,"",$N$56))</f>
        <v/>
      </c>
      <c r="AL56" s="1271" t="str">
        <f>IF($O$56="нет","без дифференциации",IF($R$56=0,"",$R$56))</f>
        <v/>
      </c>
      <c r="AM56" s="1271" t="str">
        <f>IF($S$56="нет","без дифференциации",IF($V$56=0,"",$V$56))</f>
        <v/>
      </c>
      <c r="AN56" s="1776">
        <f>$I$56</f>
        <v>0</v>
      </c>
      <c r="AO56" s="1271" t="str">
        <f>$I$56&amp;"."&amp;$M$56</f>
        <v>.</v>
      </c>
      <c r="AP56" s="1263" t="str">
        <f>$I$56&amp;"."&amp;$M$56&amp;"."&amp;$Q$56</f>
        <v>..</v>
      </c>
      <c r="AQ56" s="1263" t="str">
        <f>$I$56&amp;"."&amp;$M$56&amp;"."&amp;$Q$56&amp;"."&amp;$U$56</f>
        <v>...</v>
      </c>
      <c r="AR56" s="1312">
        <v>0</v>
      </c>
    </row>
    <row s="1857" customFormat="1" customHeight="1" ht="17.25">
      <c r="A57" s="325"/>
      <c r="C57" s="324"/>
      <c r="D57" s="2171"/>
      <c r="E57" s="2174"/>
      <c r="F57" s="2150"/>
      <c r="G57" s="2174"/>
      <c r="H57" s="2153"/>
      <c r="I57" s="2155"/>
      <c r="J57" s="2157"/>
      <c r="K57" s="2142"/>
      <c r="L57" s="2142"/>
      <c r="M57" s="2142"/>
      <c r="N57" s="2144"/>
      <c r="O57" s="2142"/>
      <c r="P57" s="2142"/>
      <c r="Q57" s="2142"/>
      <c r="R57" s="2145"/>
      <c r="S57" s="2142"/>
      <c r="T57" s="1301"/>
      <c r="U57" s="1301"/>
      <c r="V57" s="1301"/>
      <c r="W57" s="1302"/>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c r="A58" s="325"/>
      <c r="C58" s="324"/>
      <c r="D58" s="2171"/>
      <c r="E58" s="2174"/>
      <c r="F58" s="2150"/>
      <c r="G58" s="2174"/>
      <c r="H58" s="2153"/>
      <c r="I58" s="2155"/>
      <c r="J58" s="2158"/>
      <c r="K58" s="2142"/>
      <c r="L58" s="2142"/>
      <c r="M58" s="2142"/>
      <c r="N58" s="2145"/>
      <c r="O58" s="2142"/>
      <c r="P58" s="1422"/>
      <c r="Q58" s="1301"/>
      <c r="R58" s="1301"/>
      <c r="S58" s="333"/>
      <c r="T58" s="333"/>
      <c r="U58" s="333"/>
      <c r="V58" s="333"/>
      <c r="W58" s="1302"/>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312">
        <v>0</v>
      </c>
    </row>
    <row s="1857" customFormat="1" customHeight="1" ht="17.25">
      <c r="A59" s="325"/>
      <c r="C59" s="213"/>
      <c r="D59" s="2171"/>
      <c r="E59" s="2174"/>
      <c r="F59" s="2150"/>
      <c r="G59" s="2174"/>
      <c r="H59" s="2153"/>
      <c r="I59" s="2155"/>
      <c r="J59" s="2158"/>
      <c r="K59" s="2142"/>
      <c r="L59" s="1301"/>
      <c r="M59" s="1301"/>
      <c r="N59" s="1301"/>
      <c r="O59" s="1301"/>
      <c r="P59" s="1301"/>
      <c r="Q59" s="1301"/>
      <c r="R59" s="1301"/>
      <c r="S59" s="333"/>
      <c r="T59" s="333"/>
      <c r="U59" s="333"/>
      <c r="V59" s="333"/>
      <c r="W59" s="1302"/>
      <c r="Y59" s="1271"/>
      <c r="Z59" s="1271"/>
      <c r="AA59" s="1271"/>
      <c r="AB59" s="1271"/>
      <c r="AC59" s="1271"/>
      <c r="AD59" s="1271"/>
      <c r="AE59" s="1271"/>
      <c r="AF59" s="1271"/>
      <c r="AG59" s="1271"/>
      <c r="AH59" s="1271"/>
      <c r="AI59" s="1271"/>
      <c r="AJ59" s="1271"/>
      <c r="AK59" s="1271"/>
      <c r="AL59" s="1271"/>
      <c r="AM59" s="1271"/>
      <c r="AN59" s="1271"/>
      <c r="AO59" s="1271"/>
      <c r="AP59" s="1271"/>
      <c r="AQ59" s="1271"/>
      <c r="AR59" s="1330">
        <v>0</v>
      </c>
    </row>
    <row s="1857" customFormat="1" customHeight="1" ht="17.25">
      <c r="A60" s="325"/>
      <c r="C60" s="324"/>
      <c r="D60" s="2172"/>
      <c r="E60" s="2175"/>
      <c r="F60" s="2151"/>
      <c r="G60" s="2175"/>
      <c r="H60" s="1303"/>
      <c r="I60" s="1304"/>
      <c r="J60" s="1304"/>
      <c r="K60" s="1304"/>
      <c r="L60" s="1304"/>
      <c r="M60" s="1304"/>
      <c r="N60" s="1304"/>
      <c r="O60" s="1304"/>
      <c r="P60" s="1304"/>
      <c r="Q60" s="1304"/>
      <c r="R60" s="1304"/>
      <c r="S60" s="1305"/>
      <c r="T60" s="1305"/>
      <c r="U60" s="1305"/>
      <c r="V60" s="1305"/>
      <c r="W60" s="1306"/>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312">
        <v>0</v>
      </c>
    </row>
    <row s="1857" customFormat="1" customHeight="1" ht="17.25">
      <c r="A61" s="325"/>
      <c r="C61" s="213"/>
      <c r="D61" s="2139">
        <v>8</v>
      </c>
      <c r="E61" s="2147" t="s">
        <v>222</v>
      </c>
      <c r="F61" s="2149" t="s">
        <v>19</v>
      </c>
      <c r="G61" s="2147"/>
      <c r="H61" s="2152"/>
      <c r="I61" s="2154"/>
      <c r="J61" s="2156"/>
      <c r="K61" s="2141"/>
      <c r="L61" s="2141"/>
      <c r="M61" s="2141"/>
      <c r="N61" s="2143"/>
      <c r="O61" s="2141"/>
      <c r="P61" s="2141"/>
      <c r="Q61" s="2141"/>
      <c r="R61" s="2146"/>
      <c r="S61" s="2141"/>
      <c r="T61" s="1474"/>
      <c r="U61" s="1474"/>
      <c r="V61" s="1476"/>
      <c r="W61" s="1300"/>
      <c r="X61" s="1271"/>
      <c r="Y61" s="1271"/>
      <c r="Z61" s="1271"/>
      <c r="AA61" s="1271"/>
      <c r="AB61" s="1271"/>
      <c r="AC61" s="1271" t="s">
        <v>223</v>
      </c>
      <c r="AD61" s="1271" t="s">
        <v>224</v>
      </c>
      <c r="AE61" s="1271" t="s">
        <v>225</v>
      </c>
      <c r="AF61" s="1271" t="s">
        <v>226</v>
      </c>
      <c r="AG61" s="1271" t="s">
        <v>227</v>
      </c>
      <c r="AH61" s="1271" t="str">
        <f>IF($E$61=0,"",$E$61)</f>
        <v>Плата за подключение (технологическое присоединение) к системе теплоснабжения</v>
      </c>
      <c r="AI61" s="1271" t="str">
        <f>IF($G$61=0,"",$G$61)</f>
        <v/>
      </c>
      <c r="AJ61" s="1271" t="str">
        <f>IF($J$61=0,"",$J$61)</f>
        <v/>
      </c>
      <c r="AK61" s="1271" t="str">
        <f>IF($K$61="нет","без дифференциации",IF($N$61=0,"",$N$61))</f>
        <v/>
      </c>
      <c r="AL61" s="1271" t="str">
        <f>IF($O$61="нет","без дифференциации",IF($R$61=0,"",$R$61))</f>
        <v/>
      </c>
      <c r="AM61" s="1271" t="str">
        <f>IF($S$61="нет","без дифференциации",IF($V$61=0,"",$V$61))</f>
        <v/>
      </c>
      <c r="AN61" s="1776">
        <f>$I$61</f>
        <v>0</v>
      </c>
      <c r="AO61" s="1271" t="str">
        <f>$I$61&amp;"."&amp;$M$61</f>
        <v>.</v>
      </c>
      <c r="AP61" s="1263" t="str">
        <f>$I$61&amp;"."&amp;$M$61&amp;"."&amp;$Q$61</f>
        <v>..</v>
      </c>
      <c r="AQ61" s="1263" t="str">
        <f>$I$61&amp;"."&amp;$M$61&amp;"."&amp;$Q$61&amp;"."&amp;$U$61</f>
        <v>...</v>
      </c>
      <c r="AR61" s="1312">
        <v>0</v>
      </c>
    </row>
    <row s="1857" customFormat="1" customHeight="1" ht="17.25">
      <c r="A62" s="325"/>
      <c r="C62" s="324"/>
      <c r="D62" s="2139"/>
      <c r="E62" s="2147"/>
      <c r="F62" s="2150"/>
      <c r="G62" s="2147"/>
      <c r="H62" s="2153"/>
      <c r="I62" s="2155"/>
      <c r="J62" s="2157"/>
      <c r="K62" s="2142"/>
      <c r="L62" s="2142"/>
      <c r="M62" s="2142"/>
      <c r="N62" s="2144"/>
      <c r="O62" s="2142"/>
      <c r="P62" s="2142"/>
      <c r="Q62" s="2142"/>
      <c r="R62" s="2145"/>
      <c r="S62" s="2142"/>
      <c r="T62" s="1301"/>
      <c r="U62" s="1301"/>
      <c r="V62" s="1301"/>
      <c r="W62" s="1302"/>
      <c r="X62" s="1263"/>
      <c r="Y62" s="1263"/>
      <c r="Z62" s="1263"/>
      <c r="AA62" s="1263"/>
      <c r="AB62" s="1263"/>
      <c r="AC62" s="1263"/>
      <c r="AD62" s="1263"/>
      <c r="AE62" s="1263"/>
      <c r="AF62" s="1263"/>
      <c r="AG62" s="1263"/>
      <c r="AH62" s="1263"/>
      <c r="AI62" s="1263"/>
      <c r="AJ62" s="1263"/>
      <c r="AK62" s="1263"/>
      <c r="AL62" s="1263"/>
      <c r="AM62" s="1263"/>
      <c r="AN62" s="1263"/>
      <c r="AO62" s="1263"/>
      <c r="AP62" s="1263"/>
      <c r="AQ62" s="1263"/>
      <c r="AR62" s="1312">
        <v>0</v>
      </c>
    </row>
    <row s="1857" customFormat="1" customHeight="1" ht="17.25">
      <c r="A63" s="325"/>
      <c r="C63" s="324"/>
      <c r="D63" s="2140"/>
      <c r="E63" s="2148"/>
      <c r="F63" s="2150"/>
      <c r="G63" s="2148"/>
      <c r="H63" s="2153"/>
      <c r="I63" s="2155"/>
      <c r="J63" s="2158"/>
      <c r="K63" s="2142"/>
      <c r="L63" s="2142"/>
      <c r="M63" s="2142"/>
      <c r="N63" s="2145"/>
      <c r="O63" s="2142"/>
      <c r="P63" s="1475"/>
      <c r="Q63" s="1301"/>
      <c r="R63" s="1301"/>
      <c r="S63" s="333"/>
      <c r="T63" s="333"/>
      <c r="U63" s="333"/>
      <c r="V63" s="333"/>
      <c r="W63" s="1302"/>
      <c r="X63" s="1263"/>
      <c r="Y63" s="1263"/>
      <c r="Z63" s="1263"/>
      <c r="AA63" s="1263"/>
      <c r="AB63" s="1263"/>
      <c r="AC63" s="1263"/>
      <c r="AD63" s="1263"/>
      <c r="AE63" s="1263"/>
      <c r="AF63" s="1263"/>
      <c r="AG63" s="1263"/>
      <c r="AH63" s="1263"/>
      <c r="AI63" s="1263"/>
      <c r="AJ63" s="1263"/>
      <c r="AK63" s="1263"/>
      <c r="AL63" s="1263"/>
      <c r="AM63" s="1263"/>
      <c r="AN63" s="1263"/>
      <c r="AO63" s="1263"/>
      <c r="AP63" s="1263"/>
      <c r="AQ63" s="1263"/>
      <c r="AR63" s="1312">
        <v>0</v>
      </c>
    </row>
    <row s="1857" customFormat="1" customHeight="1" ht="17.25">
      <c r="A64" s="325"/>
      <c r="C64" s="213"/>
      <c r="D64" s="2140"/>
      <c r="E64" s="2148"/>
      <c r="F64" s="2150"/>
      <c r="G64" s="2148"/>
      <c r="H64" s="2153"/>
      <c r="I64" s="2155"/>
      <c r="J64" s="2158"/>
      <c r="K64" s="2142"/>
      <c r="L64" s="1301"/>
      <c r="M64" s="1301"/>
      <c r="N64" s="1301"/>
      <c r="O64" s="1301"/>
      <c r="P64" s="1301"/>
      <c r="Q64" s="1301"/>
      <c r="R64" s="1301"/>
      <c r="S64" s="333"/>
      <c r="T64" s="333"/>
      <c r="U64" s="333"/>
      <c r="V64" s="333"/>
      <c r="W64" s="1302"/>
      <c r="Y64" s="1271"/>
      <c r="Z64" s="1271"/>
      <c r="AA64" s="1271"/>
      <c r="AB64" s="1271"/>
      <c r="AC64" s="1271"/>
      <c r="AD64" s="1271"/>
      <c r="AE64" s="1271"/>
      <c r="AF64" s="1271"/>
      <c r="AG64" s="1271"/>
      <c r="AH64" s="1271"/>
      <c r="AI64" s="1271"/>
      <c r="AJ64" s="1271"/>
      <c r="AK64" s="1271"/>
      <c r="AL64" s="1271"/>
      <c r="AM64" s="1271"/>
      <c r="AN64" s="1271"/>
      <c r="AO64" s="1271"/>
      <c r="AP64" s="1271"/>
      <c r="AQ64" s="1271"/>
      <c r="AR64" s="1330">
        <v>0</v>
      </c>
    </row>
    <row s="1857" customFormat="1" customHeight="1" ht="17.25">
      <c r="A65" s="325"/>
      <c r="C65" s="324"/>
      <c r="D65" s="2140"/>
      <c r="E65" s="2148"/>
      <c r="F65" s="2151"/>
      <c r="G65" s="2148"/>
      <c r="H65" s="1303"/>
      <c r="I65" s="1304"/>
      <c r="J65" s="1304"/>
      <c r="K65" s="1304"/>
      <c r="L65" s="1304"/>
      <c r="M65" s="1304"/>
      <c r="N65" s="1304"/>
      <c r="O65" s="1304"/>
      <c r="P65" s="1304"/>
      <c r="Q65" s="1304"/>
      <c r="R65" s="1304"/>
      <c r="S65" s="1305"/>
      <c r="T65" s="1305"/>
      <c r="U65" s="1305"/>
      <c r="V65" s="1305"/>
      <c r="W65" s="1306"/>
      <c r="X65" s="1263"/>
      <c r="Y65" s="1263"/>
      <c r="Z65" s="1263"/>
      <c r="AA65" s="1263"/>
      <c r="AB65" s="1263"/>
      <c r="AC65" s="1263"/>
      <c r="AD65" s="1263"/>
      <c r="AE65" s="1263"/>
      <c r="AF65" s="1263"/>
      <c r="AG65" s="1263"/>
      <c r="AH65" s="1263"/>
      <c r="AI65" s="1263"/>
      <c r="AJ65" s="1263"/>
      <c r="AK65" s="1263"/>
      <c r="AL65" s="1263"/>
      <c r="AM65" s="1263"/>
      <c r="AN65" s="1263"/>
      <c r="AO65" s="1263"/>
      <c r="AP65" s="1263"/>
      <c r="AQ65" s="1263"/>
      <c r="AR65" s="1312">
        <v>0</v>
      </c>
    </row>
    <row s="1857" customFormat="1" customHeight="1" ht="17.25">
      <c r="A66" s="325"/>
      <c r="C66" s="213"/>
      <c r="D66" s="2139">
        <v>9</v>
      </c>
      <c r="E66" s="2147" t="s">
        <v>228</v>
      </c>
      <c r="F66" s="2149" t="s">
        <v>19</v>
      </c>
      <c r="G66" s="2147"/>
      <c r="H66" s="2152"/>
      <c r="I66" s="2154"/>
      <c r="J66" s="2156"/>
      <c r="K66" s="2141"/>
      <c r="L66" s="2141"/>
      <c r="M66" s="2141"/>
      <c r="N66" s="2143"/>
      <c r="O66" s="2141"/>
      <c r="P66" s="2141"/>
      <c r="Q66" s="2141"/>
      <c r="R66" s="2146"/>
      <c r="S66" s="2141"/>
      <c r="T66" s="1935"/>
      <c r="U66" s="1935"/>
      <c r="V66" s="1937"/>
      <c r="W66" s="1300"/>
      <c r="X66" s="1271"/>
      <c r="Y66" s="1271"/>
      <c r="Z66" s="1271"/>
      <c r="AA66" s="1271"/>
      <c r="AB66" s="1271"/>
      <c r="AC66" s="1271" t="s">
        <v>229</v>
      </c>
      <c r="AD66" s="1271" t="s">
        <v>230</v>
      </c>
      <c r="AE66" s="1271" t="s">
        <v>231</v>
      </c>
      <c r="AF66" s="1271" t="s">
        <v>232</v>
      </c>
      <c r="AG66" s="1271" t="s">
        <v>233</v>
      </c>
      <c r="AH66" s="1271" t="str">
        <f>IF($E$66=0,"",$E$66)</f>
        <v>Плата за подключение (технологическое присоединение) к системе теплоснабжения (индивидуальная)</v>
      </c>
      <c r="AI66" s="1271" t="str">
        <f>IF($G$66=0,"",$G$66)</f>
        <v/>
      </c>
      <c r="AJ66" s="1271" t="str">
        <f>IF($J$66=0,"",$J$66)</f>
        <v/>
      </c>
      <c r="AK66" s="1271" t="str">
        <f>IF($K$66="нет","без дифференциации",IF($N$66=0,"",$N$66))</f>
        <v/>
      </c>
      <c r="AL66" s="1271" t="str">
        <f>IF($O$66="нет","без дифференциации",IF($R$66=0,"",$R$66))</f>
        <v/>
      </c>
      <c r="AM66" s="1271" t="str">
        <f>IF($S$66="нет","без дифференциации",IF($V$66=0,"",$V$66))</f>
        <v/>
      </c>
      <c r="AN66" s="1776">
        <f>$I$66</f>
        <v>0</v>
      </c>
      <c r="AO66" s="1271" t="str">
        <f>$I$66&amp;"."&amp;$M$66</f>
        <v>.</v>
      </c>
      <c r="AP66" s="1270" t="str">
        <f>$I$66&amp;"."&amp;$M$66&amp;"."&amp;$Q$66</f>
        <v>..</v>
      </c>
      <c r="AQ66" s="1270" t="str">
        <f>$I$66&amp;"."&amp;$M$66&amp;"."&amp;$Q$66&amp;"."&amp;$U$66</f>
        <v>...</v>
      </c>
      <c r="AR66" s="1471">
        <v>0</v>
      </c>
    </row>
    <row s="1857" customFormat="1" customHeight="1" ht="17.25">
      <c r="A67" s="325"/>
      <c r="C67" s="324"/>
      <c r="D67" s="2139"/>
      <c r="E67" s="2147"/>
      <c r="F67" s="2150"/>
      <c r="G67" s="2147"/>
      <c r="H67" s="2153"/>
      <c r="I67" s="2155"/>
      <c r="J67" s="2157"/>
      <c r="K67" s="2142"/>
      <c r="L67" s="2142"/>
      <c r="M67" s="2142"/>
      <c r="N67" s="2144"/>
      <c r="O67" s="2142"/>
      <c r="P67" s="2142"/>
      <c r="Q67" s="2142"/>
      <c r="R67" s="2145"/>
      <c r="S67" s="2142"/>
      <c r="T67" s="1938"/>
      <c r="U67" s="1938"/>
      <c r="V67" s="1938"/>
      <c r="W67" s="1939"/>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s="1857" customFormat="1" customHeight="1" ht="17.25">
      <c r="A68" s="325"/>
      <c r="C68" s="324"/>
      <c r="D68" s="2140"/>
      <c r="E68" s="2148"/>
      <c r="F68" s="2150"/>
      <c r="G68" s="2148"/>
      <c r="H68" s="2153"/>
      <c r="I68" s="2155"/>
      <c r="J68" s="2158"/>
      <c r="K68" s="2142"/>
      <c r="L68" s="2142"/>
      <c r="M68" s="2142"/>
      <c r="N68" s="2145"/>
      <c r="O68" s="2142"/>
      <c r="P68" s="1936"/>
      <c r="Q68" s="1938"/>
      <c r="R68" s="1938"/>
      <c r="S68" s="333"/>
      <c r="T68" s="333"/>
      <c r="U68" s="333"/>
      <c r="V68" s="333"/>
      <c r="W68" s="1939"/>
      <c r="X68" s="1270"/>
      <c r="Y68" s="1270"/>
      <c r="Z68" s="1270"/>
      <c r="AA68" s="1270"/>
      <c r="AB68" s="1270"/>
      <c r="AC68" s="1270"/>
      <c r="AD68" s="1270"/>
      <c r="AE68" s="1270"/>
      <c r="AF68" s="1270"/>
      <c r="AG68" s="1270"/>
      <c r="AH68" s="1270"/>
      <c r="AI68" s="1270"/>
      <c r="AJ68" s="1270"/>
      <c r="AK68" s="1270"/>
      <c r="AL68" s="1270"/>
      <c r="AM68" s="1270"/>
      <c r="AN68" s="1270"/>
      <c r="AO68" s="1270"/>
      <c r="AP68" s="1270"/>
      <c r="AQ68" s="1270"/>
      <c r="AR68" s="1471">
        <v>0</v>
      </c>
    </row>
    <row s="1857" customFormat="1" customHeight="1" ht="17.25">
      <c r="A69" s="325"/>
      <c r="C69" s="213"/>
      <c r="D69" s="2140"/>
      <c r="E69" s="2148"/>
      <c r="F69" s="2150"/>
      <c r="G69" s="2148"/>
      <c r="H69" s="2153"/>
      <c r="I69" s="2155"/>
      <c r="J69" s="2158"/>
      <c r="K69" s="2142"/>
      <c r="L69" s="1938"/>
      <c r="M69" s="1938"/>
      <c r="N69" s="1938"/>
      <c r="O69" s="1938"/>
      <c r="P69" s="1938"/>
      <c r="Q69" s="1938"/>
      <c r="R69" s="1938"/>
      <c r="S69" s="333"/>
      <c r="T69" s="333"/>
      <c r="U69" s="333"/>
      <c r="V69" s="333"/>
      <c r="W69" s="1939"/>
      <c r="Y69" s="1271"/>
      <c r="Z69" s="1271"/>
      <c r="AA69" s="1271"/>
      <c r="AB69" s="1271"/>
      <c r="AC69" s="1271"/>
      <c r="AD69" s="1271"/>
      <c r="AE69" s="1271"/>
      <c r="AF69" s="1271"/>
      <c r="AG69" s="1271"/>
      <c r="AH69" s="1271"/>
      <c r="AI69" s="1271"/>
      <c r="AJ69" s="1271"/>
      <c r="AK69" s="1271"/>
      <c r="AL69" s="1271"/>
      <c r="AM69" s="1271"/>
      <c r="AN69" s="1271"/>
      <c r="AO69" s="1271"/>
      <c r="AP69" s="1271"/>
      <c r="AQ69" s="1271"/>
      <c r="AR69" s="1471">
        <v>0</v>
      </c>
    </row>
    <row s="1857" customFormat="1" customHeight="1" ht="17.25">
      <c r="A70" s="325"/>
      <c r="C70" s="324"/>
      <c r="D70" s="2140"/>
      <c r="E70" s="2148"/>
      <c r="F70" s="2151"/>
      <c r="G70" s="2148"/>
      <c r="H70" s="1303"/>
      <c r="I70" s="1940"/>
      <c r="J70" s="1940"/>
      <c r="K70" s="1940"/>
      <c r="L70" s="1940"/>
      <c r="M70" s="1940"/>
      <c r="N70" s="1940"/>
      <c r="O70" s="1940"/>
      <c r="P70" s="1940"/>
      <c r="Q70" s="1940"/>
      <c r="R70" s="1940"/>
      <c r="S70" s="1305"/>
      <c r="T70" s="1305"/>
      <c r="U70" s="1305"/>
      <c r="V70" s="1305"/>
      <c r="W70" s="1941"/>
      <c r="X70" s="1270"/>
      <c r="Y70" s="1270"/>
      <c r="Z70" s="1270"/>
      <c r="AA70" s="1270"/>
      <c r="AB70" s="1270"/>
      <c r="AC70" s="1270"/>
      <c r="AD70" s="1270"/>
      <c r="AE70" s="1270"/>
      <c r="AF70" s="1270"/>
      <c r="AG70" s="1270"/>
      <c r="AH70" s="1270"/>
      <c r="AI70" s="1270"/>
      <c r="AJ70" s="1270"/>
      <c r="AK70" s="1270"/>
      <c r="AL70" s="1270"/>
      <c r="AM70" s="1270"/>
      <c r="AN70" s="1270"/>
      <c r="AO70" s="1270"/>
      <c r="AP70" s="1270"/>
      <c r="AQ70" s="1270"/>
      <c r="AR70" s="1471">
        <v>0</v>
      </c>
    </row>
    <row s="1857" customFormat="1" customHeight="1" ht="17.25" hidden="1">
      <c r="A71" s="325"/>
      <c r="C71" s="213"/>
      <c r="D71" s="2139">
        <v>10</v>
      </c>
      <c r="E71" s="2147" t="s">
        <v>234</v>
      </c>
      <c r="F71" s="2149" t="s">
        <v>19</v>
      </c>
      <c r="G71" s="2147"/>
      <c r="H71" s="2152"/>
      <c r="I71" s="2154"/>
      <c r="J71" s="2156"/>
      <c r="K71" s="2141"/>
      <c r="L71" s="2141"/>
      <c r="M71" s="2141"/>
      <c r="N71" s="2143"/>
      <c r="O71" s="2141"/>
      <c r="P71" s="2141"/>
      <c r="Q71" s="2141"/>
      <c r="R71" s="2146"/>
      <c r="S71" s="2141"/>
      <c r="T71" s="1935"/>
      <c r="U71" s="1935"/>
      <c r="V71" s="1937"/>
      <c r="W71" s="1300"/>
      <c r="X71" s="1271"/>
      <c r="Y71" s="1271"/>
      <c r="Z71" s="1271"/>
      <c r="AA71" s="1271"/>
      <c r="AB71" s="1271"/>
      <c r="AC71" s="1271" t="s">
        <v>235</v>
      </c>
      <c r="AD71" s="1271" t="s">
        <v>236</v>
      </c>
      <c r="AE71" s="1271" t="s">
        <v>237</v>
      </c>
      <c r="AF71" s="1271" t="s">
        <v>238</v>
      </c>
      <c r="AG71" s="1271" t="s">
        <v>239</v>
      </c>
      <c r="AH71" s="1271" t="str">
        <f>IF($E$71=0,"",$E$71)</f>
        <v>Предельный уровень цены на тепловую энергию (мощность), поставляемую теплоснабжающими организациями потребителям</v>
      </c>
      <c r="AI71" s="1271" t="str">
        <f>IF($G$71=0,"",$G$71)</f>
        <v/>
      </c>
      <c r="AJ71" s="1271" t="str">
        <f>IF($J$71=0,"",$J$71)</f>
        <v/>
      </c>
      <c r="AK71" s="1271" t="str">
        <f>IF($K$71="нет","без дифференциации",IF($N$71=0,"",$N$71))</f>
        <v/>
      </c>
      <c r="AL71" s="1271" t="str">
        <f>IF($O$71="нет","без дифференциации",IF($R$71=0,"",$R$71))</f>
        <v/>
      </c>
      <c r="AM71" s="1271" t="str">
        <f>IF($S$71="нет","без дифференциации",IF($V$71=0,"",$V$71))</f>
        <v/>
      </c>
      <c r="AN71" s="1776">
        <f>$I$71</f>
        <v>0</v>
      </c>
      <c r="AO71" s="1271" t="str">
        <f>$I$71&amp;"."&amp;$M$71</f>
        <v>.</v>
      </c>
      <c r="AP71" s="1270" t="str">
        <f>$I$71&amp;"."&amp;$M$71&amp;"."&amp;$Q$71</f>
        <v>..</v>
      </c>
      <c r="AQ71" s="1270" t="str">
        <f>$I$71&amp;"."&amp;$M$71&amp;"."&amp;$Q$71&amp;"."&amp;$U$71</f>
        <v>...</v>
      </c>
      <c r="AR71" s="1471">
        <v>0</v>
      </c>
    </row>
    <row s="1857" customFormat="1" customHeight="1" ht="17.25" hidden="1">
      <c r="A72" s="325"/>
      <c r="C72" s="324"/>
      <c r="D72" s="2139"/>
      <c r="E72" s="2147"/>
      <c r="F72" s="2150"/>
      <c r="G72" s="2147"/>
      <c r="H72" s="2153"/>
      <c r="I72" s="2155"/>
      <c r="J72" s="2157"/>
      <c r="K72" s="2142"/>
      <c r="L72" s="2142"/>
      <c r="M72" s="2142"/>
      <c r="N72" s="2144"/>
      <c r="O72" s="2142"/>
      <c r="P72" s="2142"/>
      <c r="Q72" s="2142"/>
      <c r="R72" s="2145"/>
      <c r="S72" s="2142"/>
      <c r="T72" s="1938"/>
      <c r="U72" s="1938"/>
      <c r="V72" s="1938"/>
      <c r="W72" s="1939"/>
      <c r="X72" s="1270"/>
      <c r="Y72" s="1270"/>
      <c r="Z72" s="1270"/>
      <c r="AA72" s="1270"/>
      <c r="AB72" s="1270"/>
      <c r="AC72" s="1270"/>
      <c r="AD72" s="1270"/>
      <c r="AE72" s="1270"/>
      <c r="AF72" s="1270"/>
      <c r="AG72" s="1270"/>
      <c r="AH72" s="1270"/>
      <c r="AI72" s="1270"/>
      <c r="AJ72" s="1270"/>
      <c r="AK72" s="1270"/>
      <c r="AL72" s="1270"/>
      <c r="AM72" s="1270"/>
      <c r="AN72" s="1270"/>
      <c r="AO72" s="1270"/>
      <c r="AP72" s="1270"/>
      <c r="AQ72" s="1270"/>
      <c r="AR72" s="1471">
        <v>0</v>
      </c>
    </row>
    <row s="1857" customFormat="1" customHeight="1" ht="17.25" hidden="1">
      <c r="A73" s="325"/>
      <c r="C73" s="324"/>
      <c r="D73" s="2140"/>
      <c r="E73" s="2148"/>
      <c r="F73" s="2150"/>
      <c r="G73" s="2148"/>
      <c r="H73" s="2153"/>
      <c r="I73" s="2155"/>
      <c r="J73" s="2158"/>
      <c r="K73" s="2142"/>
      <c r="L73" s="2142"/>
      <c r="M73" s="2142"/>
      <c r="N73" s="2145"/>
      <c r="O73" s="2142"/>
      <c r="P73" s="1936"/>
      <c r="Q73" s="1938"/>
      <c r="R73" s="1938"/>
      <c r="S73" s="333"/>
      <c r="T73" s="333"/>
      <c r="U73" s="333"/>
      <c r="V73" s="333"/>
      <c r="W73" s="1939"/>
      <c r="X73" s="1270"/>
      <c r="Y73" s="1270"/>
      <c r="Z73" s="1270"/>
      <c r="AA73" s="1270"/>
      <c r="AB73" s="1270"/>
      <c r="AC73" s="1270"/>
      <c r="AD73" s="1270"/>
      <c r="AE73" s="1270"/>
      <c r="AF73" s="1270"/>
      <c r="AG73" s="1270"/>
      <c r="AH73" s="1270"/>
      <c r="AI73" s="1270"/>
      <c r="AJ73" s="1270"/>
      <c r="AK73" s="1270"/>
      <c r="AL73" s="1270"/>
      <c r="AM73" s="1270"/>
      <c r="AN73" s="1270"/>
      <c r="AO73" s="1270"/>
      <c r="AP73" s="1270"/>
      <c r="AQ73" s="1270"/>
      <c r="AR73" s="1471">
        <v>0</v>
      </c>
    </row>
    <row s="1857" customFormat="1" customHeight="1" ht="17.25" hidden="1">
      <c r="A74" s="325"/>
      <c r="C74" s="213"/>
      <c r="D74" s="2140"/>
      <c r="E74" s="2148"/>
      <c r="F74" s="2150"/>
      <c r="G74" s="2148"/>
      <c r="H74" s="2153"/>
      <c r="I74" s="2155"/>
      <c r="J74" s="2158"/>
      <c r="K74" s="2142"/>
      <c r="L74" s="1938"/>
      <c r="M74" s="1938"/>
      <c r="N74" s="1938"/>
      <c r="O74" s="1938"/>
      <c r="P74" s="1938"/>
      <c r="Q74" s="1938"/>
      <c r="R74" s="1938"/>
      <c r="S74" s="333"/>
      <c r="T74" s="333"/>
      <c r="U74" s="333"/>
      <c r="V74" s="333"/>
      <c r="W74" s="1939"/>
      <c r="Y74" s="1271"/>
      <c r="Z74" s="1271"/>
      <c r="AA74" s="1271"/>
      <c r="AB74" s="1271"/>
      <c r="AC74" s="1271"/>
      <c r="AD74" s="1271"/>
      <c r="AE74" s="1271"/>
      <c r="AF74" s="1271"/>
      <c r="AG74" s="1271"/>
      <c r="AH74" s="1271"/>
      <c r="AI74" s="1271"/>
      <c r="AJ74" s="1271"/>
      <c r="AK74" s="1271"/>
      <c r="AL74" s="1271"/>
      <c r="AM74" s="1271"/>
      <c r="AN74" s="1271"/>
      <c r="AO74" s="1271"/>
      <c r="AP74" s="1271"/>
      <c r="AQ74" s="1271"/>
      <c r="AR74" s="1471">
        <v>0</v>
      </c>
    </row>
    <row s="1857" customFormat="1" customHeight="1" ht="17.25" hidden="1">
      <c r="A75" s="325"/>
      <c r="C75" s="324"/>
      <c r="D75" s="2140"/>
      <c r="E75" s="2148"/>
      <c r="F75" s="2151"/>
      <c r="G75" s="2148"/>
      <c r="H75" s="1303"/>
      <c r="I75" s="1940"/>
      <c r="J75" s="1940"/>
      <c r="K75" s="1940"/>
      <c r="L75" s="1940"/>
      <c r="M75" s="1940"/>
      <c r="N75" s="1940"/>
      <c r="O75" s="1940"/>
      <c r="P75" s="1940"/>
      <c r="Q75" s="1940"/>
      <c r="R75" s="1940"/>
      <c r="S75" s="1305"/>
      <c r="T75" s="1305"/>
      <c r="U75" s="1305"/>
      <c r="V75" s="1305"/>
      <c r="W75" s="1941"/>
      <c r="X75" s="1270"/>
      <c r="Y75" s="1270"/>
      <c r="Z75" s="1270"/>
      <c r="AA75" s="1270"/>
      <c r="AB75" s="1270"/>
      <c r="AC75" s="1270"/>
      <c r="AD75" s="1270"/>
      <c r="AE75" s="1270"/>
      <c r="AF75" s="1270"/>
      <c r="AG75" s="1270"/>
      <c r="AH75" s="1270"/>
      <c r="AI75" s="1270"/>
      <c r="AJ75" s="1270"/>
      <c r="AK75" s="1270"/>
      <c r="AL75" s="1270"/>
      <c r="AM75" s="1270"/>
      <c r="AN75" s="1270"/>
      <c r="AO75" s="1270"/>
      <c r="AP75" s="1270"/>
      <c r="AQ75" s="1270"/>
      <c r="AR75" s="1471">
        <v>0</v>
      </c>
    </row>
    <row customHeight="1" ht="11.25">
      <c r="AR76" s="108">
        <v>0</v>
      </c>
    </row>
    <row customHeight="1" ht="11.25">
      <c r="E77" s="2178" t="s">
        <v>240</v>
      </c>
      <c r="F77" s="2178"/>
      <c r="G77" s="2178"/>
      <c r="H77" s="2178"/>
      <c r="I77" s="2178"/>
      <c r="J77" s="2178"/>
      <c r="K77" s="2178"/>
      <c r="L77" s="2178"/>
      <c r="M77" s="2178"/>
      <c r="N77" s="2178"/>
      <c r="O77" s="2178"/>
      <c r="P77" s="2178"/>
      <c r="Q77" s="2178"/>
      <c r="R77" s="2178"/>
      <c r="S77" s="2178"/>
      <c r="T77" s="2178"/>
      <c r="U77" s="2178"/>
      <c r="V77" s="2178"/>
      <c r="W77" s="2178"/>
      <c r="AR77" s="108">
        <v>0</v>
      </c>
    </row>
    <row customHeight="1" ht="36.75">
      <c r="E78" s="2176" t="s">
        <v>241</v>
      </c>
      <c r="F78" s="2176"/>
      <c r="G78" s="2177"/>
      <c r="H78" s="2177"/>
      <c r="I78" s="2177"/>
      <c r="J78" s="2177"/>
      <c r="K78" s="2177"/>
      <c r="L78" s="2177"/>
      <c r="M78" s="2177"/>
      <c r="N78" s="2177"/>
      <c r="O78" s="2177"/>
      <c r="P78" s="2177"/>
      <c r="Q78" s="2177"/>
      <c r="R78" s="2177"/>
      <c r="S78" s="2177"/>
      <c r="T78" s="2177"/>
      <c r="U78" s="2177"/>
      <c r="V78" s="2177"/>
      <c r="W78" s="2177"/>
      <c r="AR78" s="108">
        <v>0</v>
      </c>
    </row>
    <row customHeight="1" ht="28.5">
      <c r="E79" s="2176" t="s">
        <v>242</v>
      </c>
      <c r="F79" s="2176"/>
      <c r="G79" s="2177"/>
      <c r="H79" s="2177"/>
      <c r="I79" s="2177"/>
      <c r="J79" s="2177"/>
      <c r="K79" s="2177"/>
      <c r="L79" s="2177"/>
      <c r="M79" s="2177"/>
      <c r="N79" s="2177"/>
      <c r="O79" s="2177"/>
      <c r="P79" s="2177"/>
      <c r="Q79" s="2177"/>
      <c r="R79" s="2177"/>
      <c r="S79" s="2177"/>
      <c r="T79" s="2177"/>
      <c r="U79" s="2177"/>
      <c r="V79" s="2177"/>
      <c r="W79" s="2177"/>
      <c r="AR79" s="108">
        <v>0</v>
      </c>
    </row>
    <row customHeight="1" ht="27">
      <c r="E80" s="2176" t="s">
        <v>243</v>
      </c>
      <c r="F80" s="2176"/>
      <c r="G80" s="2177"/>
      <c r="H80" s="2177"/>
      <c r="I80" s="2177"/>
      <c r="J80" s="2177"/>
      <c r="K80" s="2177"/>
      <c r="L80" s="2177"/>
      <c r="M80" s="2177"/>
      <c r="N80" s="2177"/>
      <c r="O80" s="2177"/>
      <c r="P80" s="2177"/>
      <c r="Q80" s="2177"/>
      <c r="R80" s="2177"/>
      <c r="S80" s="2177"/>
      <c r="T80" s="2177"/>
      <c r="U80" s="2177"/>
      <c r="V80" s="2177"/>
      <c r="W80" s="2177"/>
      <c r="AR80" s="108">
        <v>0</v>
      </c>
    </row>
    <row customHeight="1" ht="17.25">
      <c r="E81" s="2176" t="s">
        <v>244</v>
      </c>
      <c r="F81" s="2176"/>
      <c r="G81" s="2177"/>
      <c r="H81" s="2177"/>
      <c r="I81" s="2177"/>
      <c r="J81" s="2177"/>
      <c r="K81" s="2177"/>
      <c r="L81" s="2177"/>
      <c r="M81" s="2177"/>
      <c r="N81" s="2177"/>
      <c r="O81" s="2177"/>
      <c r="P81" s="2177"/>
      <c r="Q81" s="2177"/>
      <c r="R81" s="2177"/>
      <c r="S81" s="2177"/>
      <c r="T81" s="2177"/>
      <c r="U81" s="2177"/>
      <c r="V81" s="2177"/>
      <c r="W81" s="2177"/>
      <c r="AR81" s="108">
        <v>0</v>
      </c>
    </row>
    <row customHeight="1" ht="15">
      <c r="E82" s="344"/>
      <c r="F82" s="1289"/>
      <c r="G82" s="161"/>
      <c r="H82" s="161"/>
      <c r="I82" s="161"/>
      <c r="J82" s="161"/>
      <c r="K82" s="161"/>
      <c r="L82" s="161"/>
      <c r="M82" s="161"/>
      <c r="N82" s="161"/>
      <c r="O82" s="161"/>
      <c r="P82" s="161"/>
      <c r="Q82" s="161"/>
      <c r="R82" s="161"/>
      <c r="S82" s="161"/>
      <c r="T82" s="161"/>
      <c r="U82" s="161"/>
      <c r="V82" s="161"/>
      <c r="W82" s="161"/>
      <c r="AR82" s="108">
        <v>0</v>
      </c>
    </row>
    <row customHeight="1" ht="15">
      <c r="E83" s="2178" t="s">
        <v>245</v>
      </c>
      <c r="F83" s="2178"/>
      <c r="G83" s="2178"/>
      <c r="H83" s="2178"/>
      <c r="I83" s="2178"/>
      <c r="J83" s="2178"/>
      <c r="K83" s="2178"/>
      <c r="L83" s="2178"/>
      <c r="M83" s="2178"/>
      <c r="N83" s="2178"/>
      <c r="O83" s="2178"/>
      <c r="P83" s="2178"/>
      <c r="Q83" s="2178"/>
      <c r="R83" s="2178"/>
      <c r="S83" s="2178"/>
      <c r="T83" s="2178"/>
      <c r="U83" s="2178"/>
      <c r="V83" s="2178"/>
      <c r="W83" s="2178"/>
      <c r="AR83" s="108">
        <v>0</v>
      </c>
    </row>
    <row customHeight="1" ht="17.25">
      <c r="E84" s="2176" t="s">
        <v>246</v>
      </c>
      <c r="F84" s="2176"/>
      <c r="G84" s="2177"/>
      <c r="H84" s="2177"/>
      <c r="I84" s="2177"/>
      <c r="J84" s="2177"/>
      <c r="K84" s="2177"/>
      <c r="L84" s="2177"/>
      <c r="M84" s="2177"/>
      <c r="N84" s="2177"/>
      <c r="O84" s="2177"/>
      <c r="P84" s="2177"/>
      <c r="Q84" s="2177"/>
      <c r="R84" s="2177"/>
      <c r="S84" s="2177"/>
      <c r="T84" s="2177"/>
      <c r="U84" s="2177"/>
      <c r="V84" s="2177"/>
      <c r="W84" s="2177"/>
      <c r="AR84" s="108">
        <v>0</v>
      </c>
    </row>
    <row customHeight="1" ht="17.25">
      <c r="E85" s="2176" t="s">
        <v>247</v>
      </c>
      <c r="F85" s="2176"/>
      <c r="G85" s="2177"/>
      <c r="H85" s="2177"/>
      <c r="I85" s="2177"/>
      <c r="J85" s="2177"/>
      <c r="K85" s="2177"/>
      <c r="L85" s="2177"/>
      <c r="M85" s="2177"/>
      <c r="N85" s="2177"/>
      <c r="O85" s="2177"/>
      <c r="P85" s="2177"/>
      <c r="Q85" s="2177"/>
      <c r="R85" s="2177"/>
      <c r="S85" s="2177"/>
      <c r="T85" s="2177"/>
      <c r="U85" s="2177"/>
      <c r="V85" s="2177"/>
      <c r="W85" s="2177"/>
      <c r="AR85" s="108">
        <v>0</v>
      </c>
    </row>
    <row s="1857" customFormat="1" customHeight="1" ht="11.25" hidden="1">
      <c r="A86" s="281"/>
      <c r="B86" s="281"/>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213"/>
      <c r="D87" s="2139">
        <v>1</v>
      </c>
      <c r="E87" s="2147" t="s">
        <v>248</v>
      </c>
      <c r="F87" s="2149" t="s">
        <v>19</v>
      </c>
      <c r="G87" s="2147"/>
      <c r="H87" s="2152"/>
      <c r="I87" s="2154"/>
      <c r="J87" s="2156"/>
      <c r="K87" s="2141"/>
      <c r="L87" s="2141"/>
      <c r="M87" s="2141"/>
      <c r="N87" s="2143"/>
      <c r="O87" s="2141"/>
      <c r="P87" s="2141"/>
      <c r="Q87" s="2141"/>
      <c r="R87" s="2146"/>
      <c r="S87" s="2141"/>
      <c r="T87" s="1474"/>
      <c r="U87" s="1474"/>
      <c r="V87" s="1476"/>
      <c r="W87" s="1300"/>
      <c r="Y87" s="1271"/>
      <c r="Z87" s="1271"/>
      <c r="AA87" s="1271"/>
      <c r="AB87" s="1271"/>
      <c r="AC87" s="1271" t="s">
        <v>249</v>
      </c>
      <c r="AD87" s="1271" t="s">
        <v>250</v>
      </c>
      <c r="AE87" s="1271" t="s">
        <v>251</v>
      </c>
      <c r="AF87" s="1271" t="s">
        <v>252</v>
      </c>
      <c r="AG87" s="1271"/>
      <c r="AH87" s="1271" t="str">
        <f>IF($E$87=0,"",$E$87)</f>
        <v>Тариф на питьевую воду (питьевое водоснабжение)</v>
      </c>
      <c r="AI87" s="1271" t="str">
        <f>IF($G$87=0,"",$G$87)</f>
        <v/>
      </c>
      <c r="AJ87" s="1271" t="str">
        <f>IF($J$87=0,"",$J$87)</f>
        <v/>
      </c>
      <c r="AK87" s="1271" t="str">
        <f>IF($K$87="нет","без дифференциации",IF($N$87=0,"",$N$87))</f>
        <v/>
      </c>
      <c r="AL87" s="1271" t="str">
        <f>IF($O$87="нет","без дифференциации",IF($R$87=0,"",$R$87))</f>
        <v/>
      </c>
      <c r="AM87" s="1271" t="str">
        <f>IF($S$87="нет","без дифференциации",IF($V$87=0,"",$V$87))</f>
        <v/>
      </c>
      <c r="AN87" s="1271">
        <f>$I$87</f>
        <v>0</v>
      </c>
      <c r="AO87" s="1271" t="str">
        <f>$I$87&amp;"."&amp;$M$87</f>
        <v>.</v>
      </c>
      <c r="AP87" s="1271" t="str">
        <f>$I$87&amp;"."&amp;$M$87&amp;"."&amp;$Q$87</f>
        <v>..</v>
      </c>
      <c r="AQ87" s="1271" t="str">
        <f>$I$87&amp;"."&amp;$M$87&amp;"."&amp;$Q$87&amp;"."&amp;$U$87</f>
        <v>...</v>
      </c>
      <c r="AR87" s="1354">
        <v>0</v>
      </c>
    </row>
    <row s="1857" customFormat="1" customHeight="1" ht="17.25" hidden="1">
      <c r="A88" s="325"/>
      <c r="C88" s="324"/>
      <c r="D88" s="2139"/>
      <c r="E88" s="2147"/>
      <c r="F88" s="2150"/>
      <c r="G88" s="2147"/>
      <c r="H88" s="2153"/>
      <c r="I88" s="2155"/>
      <c r="J88" s="2157"/>
      <c r="K88" s="2142"/>
      <c r="L88" s="2142"/>
      <c r="M88" s="2142"/>
      <c r="N88" s="2144"/>
      <c r="O88" s="2142"/>
      <c r="P88" s="2142"/>
      <c r="Q88" s="2142"/>
      <c r="R88" s="2145"/>
      <c r="S88" s="2142"/>
      <c r="T88" s="1301"/>
      <c r="U88" s="1301"/>
      <c r="V88" s="1301"/>
      <c r="W88" s="1302"/>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c r="E89" s="2147"/>
      <c r="F89" s="2150"/>
      <c r="G89" s="2147"/>
      <c r="H89" s="2153"/>
      <c r="I89" s="2155"/>
      <c r="J89" s="2158"/>
      <c r="K89" s="2142"/>
      <c r="L89" s="2142"/>
      <c r="M89" s="2142"/>
      <c r="N89" s="2145"/>
      <c r="O89" s="2142"/>
      <c r="P89" s="1475"/>
      <c r="Q89" s="1301"/>
      <c r="R89" s="1301"/>
      <c r="S89" s="333"/>
      <c r="T89" s="333"/>
      <c r="U89" s="333"/>
      <c r="V89" s="333"/>
      <c r="W89" s="1302"/>
      <c r="Y89" s="1271"/>
      <c r="Z89" s="1271"/>
      <c r="AA89" s="1271"/>
      <c r="AB89" s="1271"/>
      <c r="AC89" s="1271"/>
      <c r="AD89" s="1271"/>
      <c r="AE89" s="1271"/>
      <c r="AF89" s="1271"/>
      <c r="AG89" s="1271"/>
      <c r="AH89" s="1271"/>
      <c r="AI89" s="1271"/>
      <c r="AJ89" s="1271"/>
      <c r="AK89" s="1271"/>
      <c r="AL89" s="1271"/>
      <c r="AM89" s="1271"/>
      <c r="AN89" s="1271"/>
      <c r="AO89" s="1271"/>
      <c r="AP89" s="1271"/>
      <c r="AQ89" s="1271"/>
      <c r="AR89" s="1445">
        <v>0</v>
      </c>
    </row>
    <row s="1857" customFormat="1" customHeight="1" ht="17.25" hidden="1">
      <c r="A90" s="325"/>
      <c r="C90" s="324"/>
      <c r="D90" s="2139"/>
      <c r="E90" s="2147"/>
      <c r="F90" s="2150"/>
      <c r="G90" s="2147"/>
      <c r="H90" s="2153"/>
      <c r="I90" s="2155"/>
      <c r="J90" s="2158"/>
      <c r="K90" s="2142"/>
      <c r="L90" s="1301"/>
      <c r="M90" s="1301"/>
      <c r="N90" s="1301"/>
      <c r="O90" s="1301"/>
      <c r="P90" s="1301"/>
      <c r="Q90" s="1301"/>
      <c r="R90" s="1301"/>
      <c r="S90" s="333"/>
      <c r="T90" s="333"/>
      <c r="U90" s="333"/>
      <c r="V90" s="333"/>
      <c r="W90" s="1302"/>
      <c r="Y90" s="1263"/>
      <c r="Z90" s="1263"/>
      <c r="AA90" s="1263"/>
      <c r="AB90" s="1263"/>
      <c r="AC90" s="1263"/>
      <c r="AD90" s="1263"/>
      <c r="AE90" s="1263"/>
      <c r="AF90" s="1263"/>
      <c r="AG90" s="1263"/>
      <c r="AH90" s="1263"/>
      <c r="AI90" s="1263"/>
      <c r="AJ90" s="1263"/>
      <c r="AK90" s="1263"/>
      <c r="AL90" s="1263"/>
      <c r="AM90" s="1263"/>
      <c r="AN90" s="1263"/>
      <c r="AO90" s="1263"/>
      <c r="AP90" s="1263"/>
      <c r="AQ90" s="1263"/>
      <c r="AR90" s="1445">
        <v>0</v>
      </c>
    </row>
    <row s="1857" customFormat="1" customHeight="1" ht="17.25" hidden="1">
      <c r="A91" s="325"/>
      <c r="C91" s="324"/>
      <c r="D91" s="2140"/>
      <c r="E91" s="2148"/>
      <c r="F91" s="2151"/>
      <c r="G91" s="2148"/>
      <c r="H91" s="1303"/>
      <c r="I91" s="1304"/>
      <c r="J91" s="1304"/>
      <c r="K91" s="1304"/>
      <c r="L91" s="1304"/>
      <c r="M91" s="1304"/>
      <c r="N91" s="1304"/>
      <c r="O91" s="1304"/>
      <c r="P91" s="1304"/>
      <c r="Q91" s="1304"/>
      <c r="R91" s="1304"/>
      <c r="S91" s="1305"/>
      <c r="T91" s="1305"/>
      <c r="U91" s="1305"/>
      <c r="V91" s="1305"/>
      <c r="W91" s="1306"/>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213"/>
      <c r="D92" s="2139">
        <v>2</v>
      </c>
      <c r="E92" s="2147" t="s">
        <v>253</v>
      </c>
      <c r="F92" s="2149" t="s">
        <v>19</v>
      </c>
      <c r="G92" s="2147"/>
      <c r="H92" s="2152"/>
      <c r="I92" s="2154"/>
      <c r="J92" s="2156"/>
      <c r="K92" s="2141"/>
      <c r="L92" s="2141"/>
      <c r="M92" s="2141"/>
      <c r="N92" s="2143"/>
      <c r="O92" s="2141"/>
      <c r="P92" s="2141"/>
      <c r="Q92" s="2141"/>
      <c r="R92" s="2146"/>
      <c r="S92" s="2141"/>
      <c r="T92" s="1447"/>
      <c r="U92" s="1447"/>
      <c r="V92" s="1449"/>
      <c r="W92" s="1300"/>
      <c r="X92" s="1271"/>
      <c r="Y92" s="1271"/>
      <c r="Z92" s="1271"/>
      <c r="AA92" s="1271"/>
      <c r="AB92" s="1271"/>
      <c r="AC92" s="1271" t="s">
        <v>254</v>
      </c>
      <c r="AD92" s="1271" t="s">
        <v>255</v>
      </c>
      <c r="AE92" s="1271" t="s">
        <v>256</v>
      </c>
      <c r="AF92" s="1271" t="s">
        <v>257</v>
      </c>
      <c r="AG92" s="1271"/>
      <c r="AH92" s="1271" t="str">
        <f>IF($E$92=0,"",$E$92)</f>
        <v>Тариф на техническую воду</v>
      </c>
      <c r="AI92" s="1271" t="str">
        <f>IF($G$92=0,"",$G$92)</f>
        <v/>
      </c>
      <c r="AJ92" s="1271" t="str">
        <f>IF($J$92=0,"",$J$92)</f>
        <v/>
      </c>
      <c r="AK92" s="1271" t="str">
        <f>IF($K$92="нет","без дифференциации",IF($N$92=0,"",$N$92))</f>
        <v/>
      </c>
      <c r="AL92" s="1271" t="str">
        <f>IF($O$92="нет","без дифференциации",IF($R$92=0,"",$R$92))</f>
        <v/>
      </c>
      <c r="AM92" s="1271" t="str">
        <f>IF($S$92="нет","без дифференциации",IF($V$92=0,"",$V$92))</f>
        <v/>
      </c>
      <c r="AN92" s="1776">
        <f>$I$92</f>
        <v>0</v>
      </c>
      <c r="AO92" s="1271" t="str">
        <f>$I$92&amp;"."&amp;$M$92</f>
        <v>.</v>
      </c>
      <c r="AP92" s="1263" t="str">
        <f>$I$92&amp;"."&amp;$M$92&amp;"."&amp;$Q$92</f>
        <v>..</v>
      </c>
      <c r="AQ92" s="1263" t="str">
        <f>$I$92&amp;"."&amp;$M$92&amp;"."&amp;$Q$92&amp;"."&amp;$U$92</f>
        <v>...</v>
      </c>
      <c r="AR92" s="1354">
        <v>0</v>
      </c>
    </row>
    <row s="1857" customFormat="1" customHeight="1" ht="17.25" hidden="1">
      <c r="A93" s="325"/>
      <c r="C93" s="324"/>
      <c r="D93" s="2139"/>
      <c r="E93" s="2147"/>
      <c r="F93" s="2150"/>
      <c r="G93" s="2147"/>
      <c r="H93" s="2153"/>
      <c r="I93" s="2155"/>
      <c r="J93" s="2157"/>
      <c r="K93" s="2142"/>
      <c r="L93" s="2142"/>
      <c r="M93" s="2142"/>
      <c r="N93" s="2144"/>
      <c r="O93" s="2142"/>
      <c r="P93" s="2142"/>
      <c r="Q93" s="2142"/>
      <c r="R93" s="2145"/>
      <c r="S93" s="2142"/>
      <c r="T93" s="1301"/>
      <c r="U93" s="1301"/>
      <c r="V93" s="1301"/>
      <c r="W93" s="1302"/>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324"/>
      <c r="D94" s="2140"/>
      <c r="E94" s="2148"/>
      <c r="F94" s="2150"/>
      <c r="G94" s="2148"/>
      <c r="H94" s="2153"/>
      <c r="I94" s="2155"/>
      <c r="J94" s="2158"/>
      <c r="K94" s="2142"/>
      <c r="L94" s="2142"/>
      <c r="M94" s="2142"/>
      <c r="N94" s="2145"/>
      <c r="O94" s="2142"/>
      <c r="P94" s="1448"/>
      <c r="Q94" s="1301"/>
      <c r="R94" s="1301"/>
      <c r="S94" s="333"/>
      <c r="T94" s="333"/>
      <c r="U94" s="333"/>
      <c r="V94" s="333"/>
      <c r="W94" s="1302"/>
      <c r="X94" s="1263"/>
      <c r="Y94" s="1263"/>
      <c r="Z94" s="1263"/>
      <c r="AA94" s="1263"/>
      <c r="AB94" s="1263"/>
      <c r="AC94" s="1263"/>
      <c r="AD94" s="1263"/>
      <c r="AE94" s="1263"/>
      <c r="AF94" s="1263"/>
      <c r="AG94" s="1263"/>
      <c r="AH94" s="1263"/>
      <c r="AI94" s="1263"/>
      <c r="AJ94" s="1263"/>
      <c r="AK94" s="1263"/>
      <c r="AL94" s="1263"/>
      <c r="AM94" s="1263"/>
      <c r="AN94" s="1263"/>
      <c r="AO94" s="1263"/>
      <c r="AP94" s="1263"/>
      <c r="AQ94" s="1263"/>
      <c r="AR94" s="1354">
        <v>0</v>
      </c>
    </row>
    <row s="1857" customFormat="1" customHeight="1" ht="17.25" hidden="1">
      <c r="A95" s="325"/>
      <c r="C95" s="324"/>
      <c r="D95" s="2140"/>
      <c r="E95" s="2148"/>
      <c r="F95" s="2150"/>
      <c r="G95" s="2148"/>
      <c r="H95" s="2153"/>
      <c r="I95" s="2155"/>
      <c r="J95" s="2158"/>
      <c r="K95" s="2142"/>
      <c r="L95" s="1301"/>
      <c r="M95" s="1301"/>
      <c r="N95" s="1301"/>
      <c r="O95" s="1301"/>
      <c r="P95" s="1301"/>
      <c r="Q95" s="1301"/>
      <c r="R95" s="1301"/>
      <c r="S95" s="333"/>
      <c r="T95" s="333"/>
      <c r="U95" s="333"/>
      <c r="V95" s="333"/>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1"/>
      <c r="G96" s="2148"/>
      <c r="H96" s="1303"/>
      <c r="I96" s="1304"/>
      <c r="J96" s="1304"/>
      <c r="K96" s="1304"/>
      <c r="L96" s="1304"/>
      <c r="M96" s="1304"/>
      <c r="N96" s="1304"/>
      <c r="O96" s="1304"/>
      <c r="P96" s="1304"/>
      <c r="Q96" s="1304"/>
      <c r="R96" s="1304"/>
      <c r="S96" s="1305"/>
      <c r="T96" s="1305"/>
      <c r="U96" s="1305"/>
      <c r="V96" s="1305"/>
      <c r="W96" s="1306"/>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213"/>
      <c r="D97" s="2139">
        <v>3</v>
      </c>
      <c r="E97" s="2147" t="s">
        <v>258</v>
      </c>
      <c r="F97" s="2149" t="s">
        <v>19</v>
      </c>
      <c r="G97" s="2147"/>
      <c r="H97" s="2152"/>
      <c r="I97" s="2154"/>
      <c r="J97" s="2156"/>
      <c r="K97" s="2141"/>
      <c r="L97" s="2141"/>
      <c r="M97" s="2141"/>
      <c r="N97" s="2143"/>
      <c r="O97" s="2141"/>
      <c r="P97" s="2141"/>
      <c r="Q97" s="2141"/>
      <c r="R97" s="2146"/>
      <c r="S97" s="2141"/>
      <c r="T97" s="1447"/>
      <c r="U97" s="1447"/>
      <c r="V97" s="1449"/>
      <c r="W97" s="1300"/>
      <c r="X97" s="1271"/>
      <c r="Y97" s="1271"/>
      <c r="Z97" s="1271"/>
      <c r="AA97" s="1271"/>
      <c r="AB97" s="1271"/>
      <c r="AC97" s="1271" t="s">
        <v>259</v>
      </c>
      <c r="AD97" s="1271" t="s">
        <v>260</v>
      </c>
      <c r="AE97" s="1271" t="s">
        <v>261</v>
      </c>
      <c r="AF97" s="1271" t="s">
        <v>262</v>
      </c>
      <c r="AG97" s="1271"/>
      <c r="AH97" s="1271" t="str">
        <f>IF($E$97=0,"",$E$97)</f>
        <v>Тариф на транспортировку воды</v>
      </c>
      <c r="AI97" s="1271" t="str">
        <f>IF($G$97=0,"",$G$97)</f>
        <v/>
      </c>
      <c r="AJ97" s="1271" t="str">
        <f>IF($J$97=0,"",$J$97)</f>
        <v/>
      </c>
      <c r="AK97" s="1271" t="str">
        <f>IF($K$97="нет","без дифференциации",IF($N$97=0,"",$N$97))</f>
        <v/>
      </c>
      <c r="AL97" s="1271" t="str">
        <f>IF($O$97="нет","без дифференциации",IF($R$97=0,"",$R$97))</f>
        <v/>
      </c>
      <c r="AM97" s="1271" t="str">
        <f>IF($S$97="нет","без дифференциации",IF($V$97=0,"",$V$97))</f>
        <v/>
      </c>
      <c r="AN97" s="1776">
        <f>$I$97</f>
        <v>0</v>
      </c>
      <c r="AO97" s="1271" t="str">
        <f>$I$97&amp;"."&amp;$M$97</f>
        <v>.</v>
      </c>
      <c r="AP97" s="1263" t="str">
        <f>$I$97&amp;"."&amp;$M$97&amp;"."&amp;$Q$97</f>
        <v>..</v>
      </c>
      <c r="AQ97" s="1263" t="str">
        <f>$I$97&amp;"."&amp;$M$97&amp;"."&amp;$Q$97&amp;"."&amp;$U$97</f>
        <v>...</v>
      </c>
      <c r="AR97" s="1354">
        <v>0</v>
      </c>
    </row>
    <row s="1857" customFormat="1" customHeight="1" ht="17.25" hidden="1">
      <c r="A98" s="325"/>
      <c r="C98" s="324"/>
      <c r="D98" s="2139"/>
      <c r="E98" s="2147"/>
      <c r="F98" s="2150"/>
      <c r="G98" s="2147"/>
      <c r="H98" s="2153"/>
      <c r="I98" s="2155"/>
      <c r="J98" s="2157"/>
      <c r="K98" s="2142"/>
      <c r="L98" s="2142"/>
      <c r="M98" s="2142"/>
      <c r="N98" s="2144"/>
      <c r="O98" s="2142"/>
      <c r="P98" s="2142"/>
      <c r="Q98" s="2142"/>
      <c r="R98" s="2145"/>
      <c r="S98" s="2142"/>
      <c r="T98" s="1301"/>
      <c r="U98" s="1301"/>
      <c r="V98" s="1301"/>
      <c r="W98" s="1302"/>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324"/>
      <c r="D99" s="2140"/>
      <c r="E99" s="2148"/>
      <c r="F99" s="2150"/>
      <c r="G99" s="2148"/>
      <c r="H99" s="2153"/>
      <c r="I99" s="2155"/>
      <c r="J99" s="2158"/>
      <c r="K99" s="2142"/>
      <c r="L99" s="2142"/>
      <c r="M99" s="2142"/>
      <c r="N99" s="2145"/>
      <c r="O99" s="2142"/>
      <c r="P99" s="1448"/>
      <c r="Q99" s="1301"/>
      <c r="R99" s="1301"/>
      <c r="S99" s="333"/>
      <c r="T99" s="333"/>
      <c r="U99" s="333"/>
      <c r="V99" s="333"/>
      <c r="W99" s="1302"/>
      <c r="X99" s="1263"/>
      <c r="Y99" s="1263"/>
      <c r="Z99" s="1263"/>
      <c r="AA99" s="1263"/>
      <c r="AB99" s="1263"/>
      <c r="AC99" s="1263"/>
      <c r="AD99" s="1263"/>
      <c r="AE99" s="1263"/>
      <c r="AF99" s="1263"/>
      <c r="AG99" s="1263"/>
      <c r="AH99" s="1263"/>
      <c r="AI99" s="1263"/>
      <c r="AJ99" s="1263"/>
      <c r="AK99" s="1263"/>
      <c r="AL99" s="1263"/>
      <c r="AM99" s="1263"/>
      <c r="AN99" s="1263"/>
      <c r="AO99" s="1263"/>
      <c r="AP99" s="1263"/>
      <c r="AQ99" s="1263"/>
      <c r="AR99" s="1354">
        <v>0</v>
      </c>
    </row>
    <row s="1857" customFormat="1" customHeight="1" ht="17.25" hidden="1">
      <c r="A100" s="325"/>
      <c r="C100" s="324"/>
      <c r="D100" s="2140"/>
      <c r="E100" s="2148"/>
      <c r="F100" s="2150"/>
      <c r="G100" s="2148"/>
      <c r="H100" s="2153"/>
      <c r="I100" s="2155"/>
      <c r="J100" s="2158"/>
      <c r="K100" s="2142"/>
      <c r="L100" s="1301"/>
      <c r="M100" s="1301"/>
      <c r="N100" s="1301"/>
      <c r="O100" s="1301"/>
      <c r="P100" s="1301"/>
      <c r="Q100" s="1301"/>
      <c r="R100" s="1301"/>
      <c r="S100" s="333"/>
      <c r="T100" s="333"/>
      <c r="U100" s="333"/>
      <c r="V100" s="333"/>
      <c r="W100" s="1302"/>
      <c r="X100" s="1263"/>
      <c r="Y100" s="1263"/>
      <c r="Z100" s="1263"/>
      <c r="AA100" s="1263"/>
      <c r="AB100" s="1263"/>
      <c r="AC100" s="1263"/>
      <c r="AD100" s="1263"/>
      <c r="AE100" s="1263"/>
      <c r="AF100" s="1263"/>
      <c r="AG100" s="1263"/>
      <c r="AH100" s="1263"/>
      <c r="AI100" s="1263"/>
      <c r="AJ100" s="1263"/>
      <c r="AK100" s="1263"/>
      <c r="AL100" s="1263"/>
      <c r="AM100" s="1263"/>
      <c r="AN100" s="1263"/>
      <c r="AO100" s="1263"/>
      <c r="AP100" s="1263"/>
      <c r="AQ100" s="1263"/>
      <c r="AR100" s="1354">
        <v>0</v>
      </c>
    </row>
    <row s="1857" customFormat="1" customHeight="1" ht="17.25" hidden="1">
      <c r="A101" s="325"/>
      <c r="C101" s="324"/>
      <c r="D101" s="2140"/>
      <c r="E101" s="2148"/>
      <c r="F101" s="2151"/>
      <c r="G101" s="2148"/>
      <c r="H101" s="1303"/>
      <c r="I101" s="1304"/>
      <c r="J101" s="1304"/>
      <c r="K101" s="1304"/>
      <c r="L101" s="1304"/>
      <c r="M101" s="1304"/>
      <c r="N101" s="1304"/>
      <c r="O101" s="1304"/>
      <c r="P101" s="1304"/>
      <c r="Q101" s="1304"/>
      <c r="R101" s="1304"/>
      <c r="S101" s="1305"/>
      <c r="T101" s="1305"/>
      <c r="U101" s="1305"/>
      <c r="V101" s="1305"/>
      <c r="W101" s="1306"/>
      <c r="X101" s="1263"/>
      <c r="Y101" s="1263"/>
      <c r="Z101" s="1263"/>
      <c r="AA101" s="1263"/>
      <c r="AB101" s="1263"/>
      <c r="AC101" s="1263"/>
      <c r="AD101" s="1263"/>
      <c r="AE101" s="1263"/>
      <c r="AF101" s="1263"/>
      <c r="AG101" s="1263"/>
      <c r="AH101" s="1263"/>
      <c r="AI101" s="1263"/>
      <c r="AJ101" s="1263"/>
      <c r="AK101" s="1263"/>
      <c r="AL101" s="1263"/>
      <c r="AM101" s="1263"/>
      <c r="AN101" s="1263"/>
      <c r="AO101" s="1263"/>
      <c r="AP101" s="1263"/>
      <c r="AQ101" s="1263"/>
      <c r="AR101" s="1354">
        <v>0</v>
      </c>
    </row>
    <row s="1857" customFormat="1" customHeight="1" ht="17.25" hidden="1">
      <c r="A102" s="325"/>
      <c r="C102" s="213"/>
      <c r="D102" s="2139">
        <v>4</v>
      </c>
      <c r="E102" s="2147" t="s">
        <v>263</v>
      </c>
      <c r="F102" s="2149" t="s">
        <v>19</v>
      </c>
      <c r="G102" s="2147"/>
      <c r="H102" s="2152"/>
      <c r="I102" s="2154"/>
      <c r="J102" s="2156"/>
      <c r="K102" s="2141"/>
      <c r="L102" s="2141"/>
      <c r="M102" s="2141"/>
      <c r="N102" s="2143"/>
      <c r="O102" s="2141"/>
      <c r="P102" s="2141"/>
      <c r="Q102" s="2141"/>
      <c r="R102" s="2146"/>
      <c r="S102" s="2141"/>
      <c r="T102" s="1447"/>
      <c r="U102" s="1447"/>
      <c r="V102" s="1449"/>
      <c r="W102" s="1300"/>
      <c r="X102" s="1271"/>
      <c r="Y102" s="1271"/>
      <c r="Z102" s="1271"/>
      <c r="AA102" s="1271"/>
      <c r="AB102" s="1271"/>
      <c r="AC102" s="1271" t="s">
        <v>264</v>
      </c>
      <c r="AD102" s="1271" t="s">
        <v>265</v>
      </c>
      <c r="AE102" s="1271" t="s">
        <v>266</v>
      </c>
      <c r="AF102" s="1271" t="s">
        <v>267</v>
      </c>
      <c r="AG102" s="1271"/>
      <c r="AH102" s="1271" t="str">
        <f>IF($E$102=0,"",$E$102)</f>
        <v>Тариф на подвоз воды</v>
      </c>
      <c r="AI102" s="1271" t="str">
        <f>IF($G$102=0,"",$G$102)</f>
        <v/>
      </c>
      <c r="AJ102" s="1271" t="str">
        <f>IF($J$102=0,"",$J$102)</f>
        <v/>
      </c>
      <c r="AK102" s="1271" t="str">
        <f>IF($K$102="нет","без дифференциации",IF($N$102=0,"",$N$102))</f>
        <v/>
      </c>
      <c r="AL102" s="1271" t="str">
        <f>IF($O$102="нет","без дифференциации",IF($R$102=0,"",$R$102))</f>
        <v/>
      </c>
      <c r="AM102" s="1271" t="str">
        <f>IF($S$102="нет","без дифференциации",IF($V$102=0,"",$V$102))</f>
        <v/>
      </c>
      <c r="AN102" s="1776">
        <f>$I$102</f>
        <v>0</v>
      </c>
      <c r="AO102" s="1271" t="str">
        <f>$I$102&amp;"."&amp;$M$102</f>
        <v>.</v>
      </c>
      <c r="AP102" s="1263" t="str">
        <f>$I$102&amp;"."&amp;$M$102&amp;"."&amp;$Q$102</f>
        <v>..</v>
      </c>
      <c r="AQ102" s="1263" t="str">
        <f>$I$102&amp;"."&amp;$M$102&amp;"."&amp;$Q$102&amp;"."&amp;$U$102</f>
        <v>...</v>
      </c>
      <c r="AR102" s="1354">
        <v>0</v>
      </c>
    </row>
    <row s="1857" customFormat="1" customHeight="1" ht="17.25" hidden="1">
      <c r="A103" s="325"/>
      <c r="C103" s="324"/>
      <c r="D103" s="2139"/>
      <c r="E103" s="2147"/>
      <c r="F103" s="2150"/>
      <c r="G103" s="2147"/>
      <c r="H103" s="2153"/>
      <c r="I103" s="2155"/>
      <c r="J103" s="2157"/>
      <c r="K103" s="2142"/>
      <c r="L103" s="2142"/>
      <c r="M103" s="2142"/>
      <c r="N103" s="2144"/>
      <c r="O103" s="2142"/>
      <c r="P103" s="2142"/>
      <c r="Q103" s="2142"/>
      <c r="R103" s="2145"/>
      <c r="S103" s="2142"/>
      <c r="T103" s="1301"/>
      <c r="U103" s="1301"/>
      <c r="V103" s="1301"/>
      <c r="W103" s="1302"/>
      <c r="X103" s="1263"/>
      <c r="Y103" s="1263"/>
      <c r="Z103" s="1263"/>
      <c r="AA103" s="1263"/>
      <c r="AB103" s="1263"/>
      <c r="AC103" s="1263"/>
      <c r="AD103" s="1263"/>
      <c r="AE103" s="1263"/>
      <c r="AF103" s="1263"/>
      <c r="AG103" s="1263"/>
      <c r="AH103" s="1263"/>
      <c r="AI103" s="1263"/>
      <c r="AJ103" s="1263"/>
      <c r="AK103" s="1263"/>
      <c r="AL103" s="1263"/>
      <c r="AM103" s="1263"/>
      <c r="AN103" s="1263"/>
      <c r="AO103" s="1263"/>
      <c r="AP103" s="1263"/>
      <c r="AQ103" s="1263"/>
      <c r="AR103" s="1354">
        <v>0</v>
      </c>
    </row>
    <row s="1857" customFormat="1" customHeight="1" ht="17.25" hidden="1">
      <c r="A104" s="325"/>
      <c r="C104" s="324"/>
      <c r="D104" s="2140"/>
      <c r="E104" s="2148"/>
      <c r="F104" s="2150"/>
      <c r="G104" s="2148"/>
      <c r="H104" s="2153"/>
      <c r="I104" s="2155"/>
      <c r="J104" s="2158"/>
      <c r="K104" s="2142"/>
      <c r="L104" s="2142"/>
      <c r="M104" s="2142"/>
      <c r="N104" s="2145"/>
      <c r="O104" s="2142"/>
      <c r="P104" s="1448"/>
      <c r="Q104" s="1301"/>
      <c r="R104" s="1301"/>
      <c r="S104" s="333"/>
      <c r="T104" s="333"/>
      <c r="U104" s="333"/>
      <c r="V104" s="333"/>
      <c r="W104" s="1302"/>
      <c r="X104" s="1263"/>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354">
        <v>0</v>
      </c>
    </row>
    <row s="1857" customFormat="1" customHeight="1" ht="17.25" hidden="1">
      <c r="A105" s="325"/>
      <c r="C105" s="324"/>
      <c r="D105" s="2140"/>
      <c r="E105" s="2148"/>
      <c r="F105" s="2150"/>
      <c r="G105" s="2148"/>
      <c r="H105" s="2153"/>
      <c r="I105" s="2155"/>
      <c r="J105" s="2158"/>
      <c r="K105" s="2142"/>
      <c r="L105" s="1301"/>
      <c r="M105" s="1301"/>
      <c r="N105" s="1301"/>
      <c r="O105" s="1301"/>
      <c r="P105" s="1301"/>
      <c r="Q105" s="1301"/>
      <c r="R105" s="1301"/>
      <c r="S105" s="333"/>
      <c r="T105" s="333"/>
      <c r="U105" s="333"/>
      <c r="V105" s="333"/>
      <c r="W105" s="1302"/>
      <c r="X105" s="1263"/>
      <c r="Y105" s="1263"/>
      <c r="Z105" s="1263"/>
      <c r="AA105" s="1263"/>
      <c r="AB105" s="1263"/>
      <c r="AC105" s="1263"/>
      <c r="AD105" s="1263"/>
      <c r="AE105" s="1263"/>
      <c r="AF105" s="1263"/>
      <c r="AG105" s="1263"/>
      <c r="AH105" s="1263"/>
      <c r="AI105" s="1263"/>
      <c r="AJ105" s="1263"/>
      <c r="AK105" s="1263"/>
      <c r="AL105" s="1263"/>
      <c r="AM105" s="1263"/>
      <c r="AN105" s="1263"/>
      <c r="AO105" s="1263"/>
      <c r="AP105" s="1263"/>
      <c r="AQ105" s="1263"/>
      <c r="AR105" s="1354">
        <v>0</v>
      </c>
    </row>
    <row s="1857" customFormat="1" customHeight="1" ht="17.25" hidden="1">
      <c r="A106" s="325"/>
      <c r="C106" s="324"/>
      <c r="D106" s="2140"/>
      <c r="E106" s="2148"/>
      <c r="F106" s="2151"/>
      <c r="G106" s="2148"/>
      <c r="H106" s="1303"/>
      <c r="I106" s="1304"/>
      <c r="J106" s="1304"/>
      <c r="K106" s="1304"/>
      <c r="L106" s="1304"/>
      <c r="M106" s="1304"/>
      <c r="N106" s="1304"/>
      <c r="O106" s="1304"/>
      <c r="P106" s="1304"/>
      <c r="Q106" s="1304"/>
      <c r="R106" s="1304"/>
      <c r="S106" s="1305"/>
      <c r="T106" s="1305"/>
      <c r="U106" s="1305"/>
      <c r="V106" s="1305"/>
      <c r="W106" s="1306"/>
      <c r="X106" s="1263"/>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354">
        <v>0</v>
      </c>
    </row>
    <row s="1857" customFormat="1" customHeight="1" ht="17.25" hidden="1">
      <c r="A107" s="325"/>
      <c r="C107" s="213"/>
      <c r="D107" s="2139">
        <v>5</v>
      </c>
      <c r="E107" s="2147" t="s">
        <v>268</v>
      </c>
      <c r="F107" s="2149" t="s">
        <v>19</v>
      </c>
      <c r="G107" s="2147"/>
      <c r="H107" s="2152"/>
      <c r="I107" s="2154"/>
      <c r="J107" s="2156"/>
      <c r="K107" s="2141"/>
      <c r="L107" s="2141"/>
      <c r="M107" s="2141"/>
      <c r="N107" s="2143"/>
      <c r="O107" s="2141"/>
      <c r="P107" s="2141"/>
      <c r="Q107" s="2141"/>
      <c r="R107" s="2146"/>
      <c r="S107" s="2141"/>
      <c r="T107" s="1947"/>
      <c r="U107" s="1947"/>
      <c r="V107" s="1949"/>
      <c r="W107" s="1300"/>
      <c r="X107" s="1271"/>
      <c r="Y107" s="1271"/>
      <c r="Z107" s="1271"/>
      <c r="AA107" s="1271"/>
      <c r="AB107" s="1271"/>
      <c r="AC107" s="1271" t="s">
        <v>269</v>
      </c>
      <c r="AD107" s="1271" t="s">
        <v>270</v>
      </c>
      <c r="AE107" s="1271" t="s">
        <v>271</v>
      </c>
      <c r="AF107" s="1271" t="s">
        <v>272</v>
      </c>
      <c r="AG107" s="1271"/>
      <c r="AH107" s="1271" t="str">
        <f>IF($E$107=0,"",$E$107)</f>
        <v>Тариф на подключение (технологическое присоединение) к централизованной системе холодного водоснабжения</v>
      </c>
      <c r="AI107" s="1271" t="str">
        <f>IF($G$107=0,"",$G$107)</f>
        <v/>
      </c>
      <c r="AJ107" s="1271" t="str">
        <f>IF($J$107=0,"",$J$107)</f>
        <v/>
      </c>
      <c r="AK107" s="1271" t="str">
        <f>IF($K$107="нет","без дифференциации",IF($N$107=0,"",$N$107))</f>
        <v/>
      </c>
      <c r="AL107" s="1271" t="str">
        <f>IF($O$107="нет","без дифференциации",IF($R$107=0,"",$R$107))</f>
        <v/>
      </c>
      <c r="AM107" s="1271" t="str">
        <f>IF($S$107="нет","без дифференциации",IF($V$107=0,"",$V$107))</f>
        <v/>
      </c>
      <c r="AN107" s="1776">
        <f>$I$107</f>
        <v>0</v>
      </c>
      <c r="AO107" s="1271" t="str">
        <f>$I$107&amp;"."&amp;$M$107</f>
        <v>.</v>
      </c>
      <c r="AP107" s="1270" t="str">
        <f>$I$107&amp;"."&amp;$M$107&amp;"."&amp;$Q$107</f>
        <v>..</v>
      </c>
      <c r="AQ107" s="1270" t="str">
        <f>$I$107&amp;"."&amp;$M$107&amp;"."&amp;$Q$107&amp;"."&amp;$U$107</f>
        <v>...</v>
      </c>
      <c r="AR107" s="1471">
        <v>0</v>
      </c>
    </row>
    <row s="1857" customFormat="1" customHeight="1" ht="17.25" hidden="1">
      <c r="A108" s="325"/>
      <c r="C108" s="324"/>
      <c r="D108" s="2139"/>
      <c r="E108" s="2147"/>
      <c r="F108" s="2150"/>
      <c r="G108" s="2147"/>
      <c r="H108" s="2153"/>
      <c r="I108" s="2155"/>
      <c r="J108" s="2157"/>
      <c r="K108" s="2142"/>
      <c r="L108" s="2142"/>
      <c r="M108" s="2142"/>
      <c r="N108" s="2144"/>
      <c r="O108" s="2142"/>
      <c r="P108" s="2142"/>
      <c r="Q108" s="2142"/>
      <c r="R108" s="2145"/>
      <c r="S108" s="2142"/>
      <c r="T108" s="1952"/>
      <c r="U108" s="1952"/>
      <c r="V108" s="1952"/>
      <c r="W108" s="1953"/>
      <c r="X108" s="1270"/>
      <c r="Y108" s="1270"/>
      <c r="Z108" s="1270"/>
      <c r="AA108" s="1270"/>
      <c r="AB108" s="1270"/>
      <c r="AC108" s="1270"/>
      <c r="AD108" s="1270"/>
      <c r="AE108" s="1270"/>
      <c r="AF108" s="1270"/>
      <c r="AG108" s="1270"/>
      <c r="AH108" s="1270"/>
      <c r="AI108" s="1270"/>
      <c r="AJ108" s="1270"/>
      <c r="AK108" s="1270"/>
      <c r="AL108" s="1270"/>
      <c r="AM108" s="1270"/>
      <c r="AN108" s="1270"/>
      <c r="AO108" s="1270"/>
      <c r="AP108" s="1270"/>
      <c r="AQ108" s="1270"/>
      <c r="AR108" s="1471">
        <v>0</v>
      </c>
    </row>
    <row s="1857" customFormat="1" customHeight="1" ht="17.25" hidden="1">
      <c r="A109" s="325"/>
      <c r="C109" s="324"/>
      <c r="D109" s="2140"/>
      <c r="E109" s="2148"/>
      <c r="F109" s="2150"/>
      <c r="G109" s="2148"/>
      <c r="H109" s="2153"/>
      <c r="I109" s="2155"/>
      <c r="J109" s="2158"/>
      <c r="K109" s="2142"/>
      <c r="L109" s="2142"/>
      <c r="M109" s="2142"/>
      <c r="N109" s="2145"/>
      <c r="O109" s="2142"/>
      <c r="P109" s="1948"/>
      <c r="Q109" s="1952"/>
      <c r="R109" s="1952"/>
      <c r="S109" s="333"/>
      <c r="T109" s="333"/>
      <c r="U109" s="333"/>
      <c r="V109" s="333"/>
      <c r="W109" s="1953"/>
      <c r="X109" s="1270"/>
      <c r="Y109" s="1270"/>
      <c r="Z109" s="1270"/>
      <c r="AA109" s="1270"/>
      <c r="AB109" s="1270"/>
      <c r="AC109" s="1270"/>
      <c r="AD109" s="1270"/>
      <c r="AE109" s="1270"/>
      <c r="AF109" s="1270"/>
      <c r="AG109" s="1270"/>
      <c r="AH109" s="1270"/>
      <c r="AI109" s="1270"/>
      <c r="AJ109" s="1270"/>
      <c r="AK109" s="1270"/>
      <c r="AL109" s="1270"/>
      <c r="AM109" s="1270"/>
      <c r="AN109" s="1270"/>
      <c r="AO109" s="1270"/>
      <c r="AP109" s="1270"/>
      <c r="AQ109" s="1270"/>
      <c r="AR109" s="1471">
        <v>0</v>
      </c>
    </row>
    <row s="1857" customFormat="1" customHeight="1" ht="17.25" hidden="1">
      <c r="A110" s="325"/>
      <c r="C110" s="324"/>
      <c r="D110" s="2140"/>
      <c r="E110" s="2148"/>
      <c r="F110" s="2150"/>
      <c r="G110" s="2148"/>
      <c r="H110" s="2153"/>
      <c r="I110" s="2155"/>
      <c r="J110" s="2158"/>
      <c r="K110" s="2142"/>
      <c r="L110" s="1952"/>
      <c r="M110" s="1952"/>
      <c r="N110" s="1952"/>
      <c r="O110" s="1952"/>
      <c r="P110" s="1952"/>
      <c r="Q110" s="1952"/>
      <c r="R110" s="1952"/>
      <c r="S110" s="333"/>
      <c r="T110" s="333"/>
      <c r="U110" s="333"/>
      <c r="V110" s="333"/>
      <c r="W110" s="1953"/>
      <c r="X110" s="1270"/>
      <c r="Y110" s="1270"/>
      <c r="Z110" s="1270"/>
      <c r="AA110" s="1270"/>
      <c r="AB110" s="1270"/>
      <c r="AC110" s="1270"/>
      <c r="AD110" s="1270"/>
      <c r="AE110" s="1270"/>
      <c r="AF110" s="1270"/>
      <c r="AG110" s="1270"/>
      <c r="AH110" s="1270"/>
      <c r="AI110" s="1270"/>
      <c r="AJ110" s="1270"/>
      <c r="AK110" s="1270"/>
      <c r="AL110" s="1270"/>
      <c r="AM110" s="1270"/>
      <c r="AN110" s="1270"/>
      <c r="AO110" s="1270"/>
      <c r="AP110" s="1270"/>
      <c r="AQ110" s="1270"/>
      <c r="AR110" s="1471">
        <v>0</v>
      </c>
    </row>
    <row s="1857" customFormat="1" customHeight="1" ht="17.25" hidden="1">
      <c r="A111" s="325"/>
      <c r="C111" s="324"/>
      <c r="D111" s="2140"/>
      <c r="E111" s="2148"/>
      <c r="F111" s="2151"/>
      <c r="G111" s="2148"/>
      <c r="H111" s="1303"/>
      <c r="I111" s="1950"/>
      <c r="J111" s="1950"/>
      <c r="K111" s="1950"/>
      <c r="L111" s="1950"/>
      <c r="M111" s="1950"/>
      <c r="N111" s="1950"/>
      <c r="O111" s="1950"/>
      <c r="P111" s="1950"/>
      <c r="Q111" s="1950"/>
      <c r="R111" s="1950"/>
      <c r="S111" s="1305"/>
      <c r="T111" s="1305"/>
      <c r="U111" s="1305"/>
      <c r="V111" s="1305"/>
      <c r="W111" s="1951"/>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471">
        <v>0</v>
      </c>
    </row>
    <row s="1857" customFormat="1" customHeight="1" ht="11.25" hidden="1">
      <c r="A112" s="281"/>
      <c r="B112" s="281"/>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213"/>
      <c r="D113" s="2139">
        <v>1</v>
      </c>
      <c r="E113" s="2147" t="s">
        <v>273</v>
      </c>
      <c r="F113" s="2149" t="s">
        <v>19</v>
      </c>
      <c r="G113" s="2147"/>
      <c r="H113" s="2152"/>
      <c r="I113" s="2154"/>
      <c r="J113" s="2156"/>
      <c r="K113" s="2141"/>
      <c r="L113" s="2141"/>
      <c r="M113" s="2141"/>
      <c r="N113" s="2143"/>
      <c r="O113" s="2141"/>
      <c r="P113" s="2141"/>
      <c r="Q113" s="2141"/>
      <c r="R113" s="2146"/>
      <c r="S113" s="2141"/>
      <c r="T113" s="1474"/>
      <c r="U113" s="1474"/>
      <c r="V113" s="1476"/>
      <c r="W113" s="1300"/>
      <c r="Y113" s="1271"/>
      <c r="Z113" s="1271"/>
      <c r="AA113" s="1271"/>
      <c r="AB113" s="1271"/>
      <c r="AC113" s="1271" t="s">
        <v>274</v>
      </c>
      <c r="AD113" s="1271" t="s">
        <v>275</v>
      </c>
      <c r="AE113" s="1271" t="s">
        <v>276</v>
      </c>
      <c r="AF113" s="1271" t="s">
        <v>277</v>
      </c>
      <c r="AG113" s="1271"/>
      <c r="AH113" s="1271" t="str">
        <f>IF($E$113=0,"",$E$113)</f>
        <v>Тариф на горячую воду (горячее водоснабжение)</v>
      </c>
      <c r="AI113" s="1271" t="str">
        <f>IF($G$113=0,"",$G$113)</f>
        <v/>
      </c>
      <c r="AJ113" s="1271" t="str">
        <f>IF($J$113=0,"",$J$113)</f>
        <v/>
      </c>
      <c r="AK113" s="1271" t="str">
        <f>IF($K$113="нет","без дифференциации",IF($N$113=0,"",$N$113))</f>
        <v/>
      </c>
      <c r="AL113" s="1271" t="str">
        <f>IF($O$113="нет","без дифференциации",IF($R$113=0,"",$R$113))</f>
        <v/>
      </c>
      <c r="AM113" s="1271" t="str">
        <f>IF($S$113="нет","без дифференциации",IF($V$113=0,"",$V$113))</f>
        <v/>
      </c>
      <c r="AN113" s="1271">
        <f>$I$113</f>
        <v>0</v>
      </c>
      <c r="AO113" s="1271" t="str">
        <f>$I$113&amp;"."&amp;$M$113</f>
        <v>.</v>
      </c>
      <c r="AP113" s="1271" t="str">
        <f>$I$113&amp;"."&amp;$M$113&amp;"."&amp;$Q$113</f>
        <v>..</v>
      </c>
      <c r="AQ113" s="1271" t="str">
        <f>$I$113&amp;"."&amp;$M$113&amp;"."&amp;$Q$113&amp;"."&amp;$U$113</f>
        <v>...</v>
      </c>
      <c r="AR113" s="1471">
        <v>0</v>
      </c>
    </row>
    <row s="1857" customFormat="1" customHeight="1" ht="17.25" hidden="1">
      <c r="A114" s="325"/>
      <c r="C114" s="324"/>
      <c r="D114" s="2139"/>
      <c r="E114" s="2147"/>
      <c r="F114" s="2150"/>
      <c r="G114" s="2147"/>
      <c r="H114" s="2153"/>
      <c r="I114" s="2155"/>
      <c r="J114" s="2157"/>
      <c r="K114" s="2142"/>
      <c r="L114" s="2142"/>
      <c r="M114" s="2142"/>
      <c r="N114" s="2144"/>
      <c r="O114" s="2142"/>
      <c r="P114" s="2142"/>
      <c r="Q114" s="2142"/>
      <c r="R114" s="2145"/>
      <c r="S114" s="2142"/>
      <c r="T114" s="1301"/>
      <c r="U114" s="1301"/>
      <c r="V114" s="1301"/>
      <c r="W114" s="1302"/>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c r="E115" s="2147"/>
      <c r="F115" s="2150"/>
      <c r="G115" s="2147"/>
      <c r="H115" s="2153"/>
      <c r="I115" s="2155"/>
      <c r="J115" s="2158"/>
      <c r="K115" s="2142"/>
      <c r="L115" s="2142"/>
      <c r="M115" s="2142"/>
      <c r="N115" s="2145"/>
      <c r="O115" s="2142"/>
      <c r="P115" s="1475"/>
      <c r="Q115" s="1301"/>
      <c r="R115" s="1301"/>
      <c r="S115" s="333"/>
      <c r="T115" s="333"/>
      <c r="U115" s="333"/>
      <c r="V115" s="333"/>
      <c r="W115" s="1302"/>
      <c r="Y115" s="1271"/>
      <c r="Z115" s="1271"/>
      <c r="AA115" s="1271"/>
      <c r="AB115" s="1271"/>
      <c r="AC115" s="1271"/>
      <c r="AD115" s="1271"/>
      <c r="AE115" s="1271"/>
      <c r="AF115" s="1271"/>
      <c r="AG115" s="1271"/>
      <c r="AH115" s="1271"/>
      <c r="AI115" s="1271"/>
      <c r="AJ115" s="1271"/>
      <c r="AK115" s="1271"/>
      <c r="AL115" s="1271"/>
      <c r="AM115" s="1271"/>
      <c r="AN115" s="1271"/>
      <c r="AO115" s="1271"/>
      <c r="AP115" s="1271"/>
      <c r="AQ115" s="1271"/>
      <c r="AR115" s="1471">
        <v>0</v>
      </c>
    </row>
    <row s="1857" customFormat="1" customHeight="1" ht="17.25" hidden="1">
      <c r="A116" s="325"/>
      <c r="C116" s="324"/>
      <c r="D116" s="2139"/>
      <c r="E116" s="2147"/>
      <c r="F116" s="2150"/>
      <c r="G116" s="2147"/>
      <c r="H116" s="2153"/>
      <c r="I116" s="2155"/>
      <c r="J116" s="2158"/>
      <c r="K116" s="2142"/>
      <c r="L116" s="1301"/>
      <c r="M116" s="1301"/>
      <c r="N116" s="1301"/>
      <c r="O116" s="1301"/>
      <c r="P116" s="1301"/>
      <c r="Q116" s="1301"/>
      <c r="R116" s="1301"/>
      <c r="S116" s="333"/>
      <c r="T116" s="333"/>
      <c r="U116" s="333"/>
      <c r="V116" s="333"/>
      <c r="W116" s="1302"/>
      <c r="Y116" s="1263"/>
      <c r="Z116" s="1263"/>
      <c r="AA116" s="1263"/>
      <c r="AB116" s="1263"/>
      <c r="AC116" s="1263"/>
      <c r="AD116" s="1263"/>
      <c r="AE116" s="1263"/>
      <c r="AF116" s="1263"/>
      <c r="AG116" s="1263"/>
      <c r="AH116" s="1263"/>
      <c r="AI116" s="1263"/>
      <c r="AJ116" s="1263"/>
      <c r="AK116" s="1263"/>
      <c r="AL116" s="1263"/>
      <c r="AM116" s="1263"/>
      <c r="AN116" s="1263"/>
      <c r="AO116" s="1263"/>
      <c r="AP116" s="1263"/>
      <c r="AQ116" s="1263"/>
      <c r="AR116" s="1471">
        <v>0</v>
      </c>
    </row>
    <row s="1857" customFormat="1" customHeight="1" ht="17.25" hidden="1">
      <c r="A117" s="325"/>
      <c r="C117" s="324"/>
      <c r="D117" s="2140"/>
      <c r="E117" s="2148"/>
      <c r="F117" s="2151"/>
      <c r="G117" s="2148"/>
      <c r="H117" s="1303"/>
      <c r="I117" s="1304"/>
      <c r="J117" s="1304"/>
      <c r="K117" s="1304"/>
      <c r="L117" s="1304"/>
      <c r="M117" s="1304"/>
      <c r="N117" s="1304"/>
      <c r="O117" s="1304"/>
      <c r="P117" s="1304"/>
      <c r="Q117" s="1304"/>
      <c r="R117" s="1304"/>
      <c r="S117" s="1305"/>
      <c r="T117" s="1305"/>
      <c r="U117" s="1305"/>
      <c r="V117" s="1305"/>
      <c r="W117" s="1306"/>
      <c r="Y117" s="1263"/>
      <c r="Z117" s="1263"/>
      <c r="AA117" s="1263"/>
      <c r="AB117" s="1263"/>
      <c r="AC117" s="1263"/>
      <c r="AD117" s="1263"/>
      <c r="AE117" s="1263"/>
      <c r="AF117" s="1263"/>
      <c r="AG117" s="1263"/>
      <c r="AH117" s="1263"/>
      <c r="AI117" s="1263"/>
      <c r="AJ117" s="1263"/>
      <c r="AK117" s="1263"/>
      <c r="AL117" s="1263"/>
      <c r="AM117" s="1263"/>
      <c r="AN117" s="1263"/>
      <c r="AO117" s="1263"/>
      <c r="AP117" s="1263"/>
      <c r="AQ117" s="1263"/>
      <c r="AR117" s="1471">
        <v>0</v>
      </c>
    </row>
    <row s="1857" customFormat="1" customHeight="1" ht="17.25" hidden="1">
      <c r="A118" s="325"/>
      <c r="C118" s="213"/>
      <c r="D118" s="2139">
        <v>2</v>
      </c>
      <c r="E118" s="2147" t="s">
        <v>278</v>
      </c>
      <c r="F118" s="2149" t="s">
        <v>19</v>
      </c>
      <c r="G118" s="2147"/>
      <c r="H118" s="2152"/>
      <c r="I118" s="2154"/>
      <c r="J118" s="2156"/>
      <c r="K118" s="2141"/>
      <c r="L118" s="2141"/>
      <c r="M118" s="2141"/>
      <c r="N118" s="2143"/>
      <c r="O118" s="2141"/>
      <c r="P118" s="2141"/>
      <c r="Q118" s="2141"/>
      <c r="R118" s="2146"/>
      <c r="S118" s="2141"/>
      <c r="T118" s="1474"/>
      <c r="U118" s="1474"/>
      <c r="V118" s="1476"/>
      <c r="W118" s="1300"/>
      <c r="X118" s="1271"/>
      <c r="Y118" s="1271"/>
      <c r="Z118" s="1271"/>
      <c r="AA118" s="1271"/>
      <c r="AB118" s="1271"/>
      <c r="AC118" s="1271" t="s">
        <v>279</v>
      </c>
      <c r="AD118" s="1271" t="s">
        <v>280</v>
      </c>
      <c r="AE118" s="1271" t="s">
        <v>281</v>
      </c>
      <c r="AF118" s="1271" t="s">
        <v>282</v>
      </c>
      <c r="AG118" s="1271"/>
      <c r="AH118" s="1271" t="str">
        <f>IF($E$118=0,"",$E$118)</f>
        <v>Тариф на транспортировку горячей воды</v>
      </c>
      <c r="AI118" s="1271" t="str">
        <f>IF($G$118=0,"",$G$118)</f>
        <v/>
      </c>
      <c r="AJ118" s="1271" t="str">
        <f>IF($J$118=0,"",$J$118)</f>
        <v/>
      </c>
      <c r="AK118" s="1271" t="str">
        <f>IF($K$118="нет","без дифференциации",IF($N$118=0,"",$N$118))</f>
        <v/>
      </c>
      <c r="AL118" s="1271" t="str">
        <f>IF($O$118="нет","без дифференциации",IF($R$118=0,"",$R$118))</f>
        <v/>
      </c>
      <c r="AM118" s="1271" t="str">
        <f>IF($S$118="нет","без дифференциации",IF($V$118=0,"",$V$118))</f>
        <v/>
      </c>
      <c r="AN118" s="1776">
        <f>$I$118</f>
        <v>0</v>
      </c>
      <c r="AO118" s="1271" t="str">
        <f>$I$118&amp;"."&amp;$M$118</f>
        <v>.</v>
      </c>
      <c r="AP118" s="1263" t="str">
        <f>$I$118&amp;"."&amp;$M$118&amp;"."&amp;$Q$118</f>
        <v>..</v>
      </c>
      <c r="AQ118" s="1263" t="str">
        <f>$I$118&amp;"."&amp;$M$118&amp;"."&amp;$Q$118&amp;"."&amp;$U$118</f>
        <v>...</v>
      </c>
      <c r="AR118" s="1471">
        <v>0</v>
      </c>
    </row>
    <row s="1857" customFormat="1" customHeight="1" ht="17.25" hidden="1">
      <c r="A119" s="325"/>
      <c r="C119" s="324"/>
      <c r="D119" s="2139"/>
      <c r="E119" s="2147"/>
      <c r="F119" s="2150"/>
      <c r="G119" s="2147"/>
      <c r="H119" s="2153"/>
      <c r="I119" s="2155"/>
      <c r="J119" s="2157"/>
      <c r="K119" s="2142"/>
      <c r="L119" s="2142"/>
      <c r="M119" s="2142"/>
      <c r="N119" s="2144"/>
      <c r="O119" s="2142"/>
      <c r="P119" s="2142"/>
      <c r="Q119" s="2142"/>
      <c r="R119" s="2145"/>
      <c r="S119" s="2142"/>
      <c r="T119" s="1301"/>
      <c r="U119" s="1301"/>
      <c r="V119" s="1301"/>
      <c r="W119" s="1302"/>
      <c r="X119" s="1263"/>
      <c r="Y119" s="1263"/>
      <c r="Z119" s="1263"/>
      <c r="AA119" s="1263"/>
      <c r="AB119" s="1263"/>
      <c r="AC119" s="1263"/>
      <c r="AD119" s="1263"/>
      <c r="AE119" s="1263"/>
      <c r="AF119" s="1263"/>
      <c r="AG119" s="1263"/>
      <c r="AH119" s="1263"/>
      <c r="AI119" s="1263"/>
      <c r="AJ119" s="1263"/>
      <c r="AK119" s="1263"/>
      <c r="AL119" s="1263"/>
      <c r="AM119" s="1263"/>
      <c r="AN119" s="1263"/>
      <c r="AO119" s="1263"/>
      <c r="AP119" s="1263"/>
      <c r="AQ119" s="1263"/>
      <c r="AR119" s="1471">
        <v>0</v>
      </c>
    </row>
    <row s="1857" customFormat="1" customHeight="1" ht="17.25" hidden="1">
      <c r="A120" s="325"/>
      <c r="C120" s="324"/>
      <c r="D120" s="2140"/>
      <c r="E120" s="2148"/>
      <c r="F120" s="2150"/>
      <c r="G120" s="2148"/>
      <c r="H120" s="2153"/>
      <c r="I120" s="2155"/>
      <c r="J120" s="2158"/>
      <c r="K120" s="2142"/>
      <c r="L120" s="2142"/>
      <c r="M120" s="2142"/>
      <c r="N120" s="2145"/>
      <c r="O120" s="2142"/>
      <c r="P120" s="1475"/>
      <c r="Q120" s="1301"/>
      <c r="R120" s="1301"/>
      <c r="S120" s="333"/>
      <c r="T120" s="333"/>
      <c r="U120" s="333"/>
      <c r="V120" s="333"/>
      <c r="W120" s="1302"/>
      <c r="X120" s="1263"/>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324"/>
      <c r="D121" s="2140"/>
      <c r="E121" s="2148"/>
      <c r="F121" s="2150"/>
      <c r="G121" s="2148"/>
      <c r="H121" s="2153"/>
      <c r="I121" s="2155"/>
      <c r="J121" s="2158"/>
      <c r="K121" s="2142"/>
      <c r="L121" s="1301"/>
      <c r="M121" s="1301"/>
      <c r="N121" s="1301"/>
      <c r="O121" s="1301"/>
      <c r="P121" s="1301"/>
      <c r="Q121" s="1301"/>
      <c r="R121" s="1301"/>
      <c r="S121" s="333"/>
      <c r="T121" s="333"/>
      <c r="U121" s="333"/>
      <c r="V121" s="333"/>
      <c r="W121" s="1302"/>
      <c r="X121" s="1263"/>
      <c r="Y121" s="1263"/>
      <c r="Z121" s="1263"/>
      <c r="AA121" s="1263"/>
      <c r="AB121" s="1263"/>
      <c r="AC121" s="1263"/>
      <c r="AD121" s="1263"/>
      <c r="AE121" s="1263"/>
      <c r="AF121" s="1263"/>
      <c r="AG121" s="1263"/>
      <c r="AH121" s="1263"/>
      <c r="AI121" s="1263"/>
      <c r="AJ121" s="1263"/>
      <c r="AK121" s="1263"/>
      <c r="AL121" s="1263"/>
      <c r="AM121" s="1263"/>
      <c r="AN121" s="1263"/>
      <c r="AO121" s="1263"/>
      <c r="AP121" s="1263"/>
      <c r="AQ121" s="1263"/>
      <c r="AR121" s="1471">
        <v>0</v>
      </c>
    </row>
    <row s="1857" customFormat="1" customHeight="1" ht="17.25" hidden="1">
      <c r="A122" s="325"/>
      <c r="C122" s="324"/>
      <c r="D122" s="2140"/>
      <c r="E122" s="2148"/>
      <c r="F122" s="2151"/>
      <c r="G122" s="2148"/>
      <c r="H122" s="1303"/>
      <c r="I122" s="1304"/>
      <c r="J122" s="1304"/>
      <c r="K122" s="1304"/>
      <c r="L122" s="1304"/>
      <c r="M122" s="1304"/>
      <c r="N122" s="1304"/>
      <c r="O122" s="1304"/>
      <c r="P122" s="1304"/>
      <c r="Q122" s="1304"/>
      <c r="R122" s="1304"/>
      <c r="S122" s="1305"/>
      <c r="T122" s="1305"/>
      <c r="U122" s="1305"/>
      <c r="V122" s="1305"/>
      <c r="W122" s="1306"/>
      <c r="X122" s="1263"/>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v>3</v>
      </c>
      <c r="E123" s="2147" t="s">
        <v>283</v>
      </c>
      <c r="F123" s="2149" t="s">
        <v>19</v>
      </c>
      <c r="G123" s="2147"/>
      <c r="H123" s="2152"/>
      <c r="I123" s="2154"/>
      <c r="J123" s="2156"/>
      <c r="K123" s="2141"/>
      <c r="L123" s="2141"/>
      <c r="M123" s="2141"/>
      <c r="N123" s="2143"/>
      <c r="O123" s="2141"/>
      <c r="P123" s="2141"/>
      <c r="Q123" s="2141"/>
      <c r="R123" s="2146"/>
      <c r="S123" s="2141"/>
      <c r="T123" s="1947"/>
      <c r="U123" s="1947"/>
      <c r="V123" s="1949"/>
      <c r="W123" s="1300"/>
      <c r="X123" s="1271"/>
      <c r="Y123" s="1271"/>
      <c r="Z123" s="1271"/>
      <c r="AA123" s="1271"/>
      <c r="AB123" s="1271"/>
      <c r="AC123" s="1271" t="s">
        <v>284</v>
      </c>
      <c r="AD123" s="1271" t="s">
        <v>285</v>
      </c>
      <c r="AE123" s="1271" t="s">
        <v>286</v>
      </c>
      <c r="AF123" s="1271" t="s">
        <v>287</v>
      </c>
      <c r="AG123" s="1271"/>
      <c r="AH123" s="1271" t="str">
        <f>IF($E$123=0,"",$E$123)</f>
        <v>Тариф на подключение (технологическое присоединение) к централизованной системе горячего водоснабжения</v>
      </c>
      <c r="AI123" s="1271" t="str">
        <f>IF($G$123=0,"",$G$123)</f>
        <v/>
      </c>
      <c r="AJ123" s="1271" t="str">
        <f>IF($J$123=0,"",$J$123)</f>
        <v/>
      </c>
      <c r="AK123" s="1271" t="str">
        <f>IF($K$123="нет","без дифференциации",IF($N$123=0,"",$N$123))</f>
        <v/>
      </c>
      <c r="AL123" s="1271" t="str">
        <f>IF($O$123="нет","без дифференциации",IF($R$123=0,"",$R$123))</f>
        <v/>
      </c>
      <c r="AM123" s="1271" t="str">
        <f>IF($S$123="нет","без дифференциации",IF($V$123=0,"",$V$123))</f>
        <v/>
      </c>
      <c r="AN123" s="1776">
        <f>$I$123</f>
        <v>0</v>
      </c>
      <c r="AO123" s="1271" t="str">
        <f>$I$123&amp;"."&amp;$M$123</f>
        <v>.</v>
      </c>
      <c r="AP123" s="1270" t="str">
        <f>$I$123&amp;"."&amp;$M$123&amp;"."&amp;$Q$123</f>
        <v>..</v>
      </c>
      <c r="AQ123" s="1270" t="str">
        <f>$I$123&amp;"."&amp;$M$123&amp;"."&amp;$Q$123&amp;"."&amp;$U$123</f>
        <v>...</v>
      </c>
      <c r="AR123" s="1471">
        <v>0</v>
      </c>
    </row>
    <row s="1857" customFormat="1" customHeight="1" ht="17.25" hidden="1">
      <c r="A124" s="325"/>
      <c r="C124" s="324"/>
      <c r="D124" s="2139"/>
      <c r="E124" s="2147"/>
      <c r="F124" s="2150"/>
      <c r="G124" s="2147"/>
      <c r="H124" s="2153"/>
      <c r="I124" s="2155"/>
      <c r="J124" s="2157"/>
      <c r="K124" s="2142"/>
      <c r="L124" s="2142"/>
      <c r="M124" s="2142"/>
      <c r="N124" s="2144"/>
      <c r="O124" s="2142"/>
      <c r="P124" s="2142"/>
      <c r="Q124" s="2142"/>
      <c r="R124" s="2145"/>
      <c r="S124" s="2142"/>
      <c r="T124" s="1952"/>
      <c r="U124" s="1952"/>
      <c r="V124" s="1952"/>
      <c r="W124" s="1953"/>
      <c r="X124" s="1270"/>
      <c r="Y124" s="1270"/>
      <c r="Z124" s="1270"/>
      <c r="AA124" s="1270"/>
      <c r="AB124" s="1270"/>
      <c r="AC124" s="1270"/>
      <c r="AD124" s="1270"/>
      <c r="AE124" s="1270"/>
      <c r="AF124" s="1270"/>
      <c r="AG124" s="1270"/>
      <c r="AH124" s="1270"/>
      <c r="AI124" s="1270"/>
      <c r="AJ124" s="1270"/>
      <c r="AK124" s="1270"/>
      <c r="AL124" s="1270"/>
      <c r="AM124" s="1270"/>
      <c r="AN124" s="1270"/>
      <c r="AO124" s="1270"/>
      <c r="AP124" s="1270"/>
      <c r="AQ124" s="1270"/>
      <c r="AR124" s="1471">
        <v>0</v>
      </c>
    </row>
    <row s="1857" customFormat="1" customHeight="1" ht="17.25" hidden="1">
      <c r="A125" s="325"/>
      <c r="C125" s="324"/>
      <c r="D125" s="2140"/>
      <c r="E125" s="2148"/>
      <c r="F125" s="2150"/>
      <c r="G125" s="2148"/>
      <c r="H125" s="2153"/>
      <c r="I125" s="2155"/>
      <c r="J125" s="2158"/>
      <c r="K125" s="2142"/>
      <c r="L125" s="2142"/>
      <c r="M125" s="2142"/>
      <c r="N125" s="2145"/>
      <c r="O125" s="2142"/>
      <c r="P125" s="1948"/>
      <c r="Q125" s="1952"/>
      <c r="R125" s="1952"/>
      <c r="S125" s="333"/>
      <c r="T125" s="333"/>
      <c r="U125" s="333"/>
      <c r="V125" s="333"/>
      <c r="W125" s="1953"/>
      <c r="X125" s="1270"/>
      <c r="Y125" s="1270"/>
      <c r="Z125" s="1270"/>
      <c r="AA125" s="1270"/>
      <c r="AB125" s="1270"/>
      <c r="AC125" s="1270"/>
      <c r="AD125" s="1270"/>
      <c r="AE125" s="1270"/>
      <c r="AF125" s="1270"/>
      <c r="AG125" s="1270"/>
      <c r="AH125" s="1270"/>
      <c r="AI125" s="1270"/>
      <c r="AJ125" s="1270"/>
      <c r="AK125" s="1270"/>
      <c r="AL125" s="1270"/>
      <c r="AM125" s="1270"/>
      <c r="AN125" s="1270"/>
      <c r="AO125" s="1270"/>
      <c r="AP125" s="1270"/>
      <c r="AQ125" s="1270"/>
      <c r="AR125" s="1471">
        <v>0</v>
      </c>
    </row>
    <row s="1857" customFormat="1" customHeight="1" ht="17.25" hidden="1">
      <c r="A126" s="325"/>
      <c r="C126" s="324"/>
      <c r="D126" s="2140"/>
      <c r="E126" s="2148"/>
      <c r="F126" s="2150"/>
      <c r="G126" s="2148"/>
      <c r="H126" s="2153"/>
      <c r="I126" s="2155"/>
      <c r="J126" s="2158"/>
      <c r="K126" s="2142"/>
      <c r="L126" s="1952"/>
      <c r="M126" s="1952"/>
      <c r="N126" s="1952"/>
      <c r="O126" s="1952"/>
      <c r="P126" s="1952"/>
      <c r="Q126" s="1952"/>
      <c r="R126" s="1952"/>
      <c r="S126" s="333"/>
      <c r="T126" s="333"/>
      <c r="U126" s="333"/>
      <c r="V126" s="333"/>
      <c r="W126" s="1953"/>
      <c r="X126" s="1270"/>
      <c r="Y126" s="1270"/>
      <c r="Z126" s="1270"/>
      <c r="AA126" s="1270"/>
      <c r="AB126" s="1270"/>
      <c r="AC126" s="1270"/>
      <c r="AD126" s="1270"/>
      <c r="AE126" s="1270"/>
      <c r="AF126" s="1270"/>
      <c r="AG126" s="1270"/>
      <c r="AH126" s="1270"/>
      <c r="AI126" s="1270"/>
      <c r="AJ126" s="1270"/>
      <c r="AK126" s="1270"/>
      <c r="AL126" s="1270"/>
      <c r="AM126" s="1270"/>
      <c r="AN126" s="1270"/>
      <c r="AO126" s="1270"/>
      <c r="AP126" s="1270"/>
      <c r="AQ126" s="1270"/>
      <c r="AR126" s="1471">
        <v>0</v>
      </c>
    </row>
    <row s="1857" customFormat="1" customHeight="1" ht="17.25" hidden="1">
      <c r="A127" s="325"/>
      <c r="C127" s="324"/>
      <c r="D127" s="2140"/>
      <c r="E127" s="2148"/>
      <c r="F127" s="2151"/>
      <c r="G127" s="2148"/>
      <c r="H127" s="1303"/>
      <c r="I127" s="1950"/>
      <c r="J127" s="1950"/>
      <c r="K127" s="1950"/>
      <c r="L127" s="1950"/>
      <c r="M127" s="1950"/>
      <c r="N127" s="1950"/>
      <c r="O127" s="1950"/>
      <c r="P127" s="1950"/>
      <c r="Q127" s="1950"/>
      <c r="R127" s="1950"/>
      <c r="S127" s="1305"/>
      <c r="T127" s="1305"/>
      <c r="U127" s="1305"/>
      <c r="V127" s="1305"/>
      <c r="W127" s="1951"/>
      <c r="X127" s="1270"/>
      <c r="Y127" s="1270"/>
      <c r="Z127" s="1270"/>
      <c r="AA127" s="1270"/>
      <c r="AB127" s="1270"/>
      <c r="AC127" s="1270"/>
      <c r="AD127" s="1270"/>
      <c r="AE127" s="1270"/>
      <c r="AF127" s="1270"/>
      <c r="AG127" s="1270"/>
      <c r="AH127" s="1270"/>
      <c r="AI127" s="1270"/>
      <c r="AJ127" s="1270"/>
      <c r="AK127" s="1270"/>
      <c r="AL127" s="1270"/>
      <c r="AM127" s="1270"/>
      <c r="AN127" s="1270"/>
      <c r="AO127" s="1270"/>
      <c r="AP127" s="1270"/>
      <c r="AQ127" s="1270"/>
      <c r="AR127" s="1471">
        <v>0</v>
      </c>
    </row>
    <row s="1857" customFormat="1" customHeight="1" ht="11.25" hidden="1">
      <c r="A128" s="281"/>
      <c r="B128" s="281"/>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213"/>
      <c r="D129" s="2139">
        <v>1</v>
      </c>
      <c r="E129" s="2147" t="s">
        <v>288</v>
      </c>
      <c r="F129" s="2149" t="s">
        <v>19</v>
      </c>
      <c r="G129" s="2147"/>
      <c r="H129" s="2152"/>
      <c r="I129" s="2154"/>
      <c r="J129" s="2156"/>
      <c r="K129" s="2141"/>
      <c r="L129" s="2141"/>
      <c r="M129" s="2141"/>
      <c r="N129" s="2143"/>
      <c r="O129" s="2141"/>
      <c r="P129" s="2141"/>
      <c r="Q129" s="2141"/>
      <c r="R129" s="2146"/>
      <c r="S129" s="2141"/>
      <c r="T129" s="1474"/>
      <c r="U129" s="1474"/>
      <c r="V129" s="1476"/>
      <c r="W129" s="1300"/>
      <c r="Y129" s="1271"/>
      <c r="Z129" s="1271"/>
      <c r="AA129" s="1271"/>
      <c r="AB129" s="1271"/>
      <c r="AC129" s="1271" t="s">
        <v>289</v>
      </c>
      <c r="AD129" s="1271" t="s">
        <v>290</v>
      </c>
      <c r="AE129" s="1271" t="s">
        <v>291</v>
      </c>
      <c r="AF129" s="1271" t="s">
        <v>292</v>
      </c>
      <c r="AG129" s="1271"/>
      <c r="AH129" s="1271" t="str">
        <f>IF($E$129=0,"",$E$129)</f>
        <v>Тариф на водоотведение</v>
      </c>
      <c r="AI129" s="1271" t="str">
        <f>IF($G$129=0,"",$G$129)</f>
        <v/>
      </c>
      <c r="AJ129" s="1271" t="str">
        <f>IF($J$129=0,"",$J$129)</f>
        <v/>
      </c>
      <c r="AK129" s="1271" t="str">
        <f>IF($K$129="нет","без дифференциации",IF($N$129=0,"",$N$129))</f>
        <v/>
      </c>
      <c r="AL129" s="1271" t="str">
        <f>IF($O$129="нет","без дифференциации",IF($R$129=0,"",$R$129))</f>
        <v/>
      </c>
      <c r="AM129" s="1271" t="str">
        <f>IF($S$129="нет","без дифференциации",IF($V$129=0,"",$V$129))</f>
        <v/>
      </c>
      <c r="AN129" s="1271">
        <f>$I$129</f>
        <v>0</v>
      </c>
      <c r="AO129" s="1271" t="str">
        <f>$I$129&amp;"."&amp;$M$129</f>
        <v>.</v>
      </c>
      <c r="AP129" s="1271" t="str">
        <f>$I$129&amp;"."&amp;$M$129&amp;"."&amp;$Q$129</f>
        <v>..</v>
      </c>
      <c r="AQ129" s="1271" t="str">
        <f>$I$129&amp;"."&amp;$M$129&amp;"."&amp;$Q$129&amp;"."&amp;$U$129</f>
        <v>...</v>
      </c>
      <c r="AR129" s="1471">
        <v>0</v>
      </c>
    </row>
    <row s="1857" customFormat="1" customHeight="1" ht="17.25" hidden="1">
      <c r="A130" s="325"/>
      <c r="C130" s="324"/>
      <c r="D130" s="2139"/>
      <c r="E130" s="2147"/>
      <c r="F130" s="2150"/>
      <c r="G130" s="2147"/>
      <c r="H130" s="2153"/>
      <c r="I130" s="2155"/>
      <c r="J130" s="2157"/>
      <c r="K130" s="2142"/>
      <c r="L130" s="2142"/>
      <c r="M130" s="2142"/>
      <c r="N130" s="2144"/>
      <c r="O130" s="2142"/>
      <c r="P130" s="2142"/>
      <c r="Q130" s="2142"/>
      <c r="R130" s="2145"/>
      <c r="S130" s="2142"/>
      <c r="T130" s="1301"/>
      <c r="U130" s="1301"/>
      <c r="V130" s="1301"/>
      <c r="W130" s="1302"/>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c r="E131" s="2147"/>
      <c r="F131" s="2150"/>
      <c r="G131" s="2147"/>
      <c r="H131" s="2153"/>
      <c r="I131" s="2155"/>
      <c r="J131" s="2158"/>
      <c r="K131" s="2142"/>
      <c r="L131" s="2142"/>
      <c r="M131" s="2142"/>
      <c r="N131" s="2145"/>
      <c r="O131" s="2142"/>
      <c r="P131" s="1475"/>
      <c r="Q131" s="1301"/>
      <c r="R131" s="1301"/>
      <c r="S131" s="333"/>
      <c r="T131" s="333"/>
      <c r="U131" s="333"/>
      <c r="V131" s="333"/>
      <c r="W131" s="1302"/>
      <c r="Y131" s="1271"/>
      <c r="Z131" s="1271"/>
      <c r="AA131" s="1271"/>
      <c r="AB131" s="1271"/>
      <c r="AC131" s="1271"/>
      <c r="AD131" s="1271"/>
      <c r="AE131" s="1271"/>
      <c r="AF131" s="1271"/>
      <c r="AG131" s="1271"/>
      <c r="AH131" s="1271"/>
      <c r="AI131" s="1271"/>
      <c r="AJ131" s="1271"/>
      <c r="AK131" s="1271"/>
      <c r="AL131" s="1271"/>
      <c r="AM131" s="1271"/>
      <c r="AN131" s="1271"/>
      <c r="AO131" s="1271"/>
      <c r="AP131" s="1271"/>
      <c r="AQ131" s="1271"/>
      <c r="AR131" s="1471">
        <v>0</v>
      </c>
    </row>
    <row s="1857" customFormat="1" customHeight="1" ht="17.25" hidden="1">
      <c r="A132" s="325"/>
      <c r="C132" s="324"/>
      <c r="D132" s="2139"/>
      <c r="E132" s="2147"/>
      <c r="F132" s="2150"/>
      <c r="G132" s="2147"/>
      <c r="H132" s="2153"/>
      <c r="I132" s="2155"/>
      <c r="J132" s="2158"/>
      <c r="K132" s="2142"/>
      <c r="L132" s="1301"/>
      <c r="M132" s="1301"/>
      <c r="N132" s="1301"/>
      <c r="O132" s="1301"/>
      <c r="P132" s="1301"/>
      <c r="Q132" s="1301"/>
      <c r="R132" s="1301"/>
      <c r="S132" s="333"/>
      <c r="T132" s="333"/>
      <c r="U132" s="333"/>
      <c r="V132" s="333"/>
      <c r="W132" s="1302"/>
      <c r="Y132" s="1263"/>
      <c r="Z132" s="1263"/>
      <c r="AA132" s="1263"/>
      <c r="AB132" s="1263"/>
      <c r="AC132" s="1263"/>
      <c r="AD132" s="1263"/>
      <c r="AE132" s="1263"/>
      <c r="AF132" s="1263"/>
      <c r="AG132" s="1263"/>
      <c r="AH132" s="1263"/>
      <c r="AI132" s="1263"/>
      <c r="AJ132" s="1263"/>
      <c r="AK132" s="1263"/>
      <c r="AL132" s="1263"/>
      <c r="AM132" s="1263"/>
      <c r="AN132" s="1263"/>
      <c r="AO132" s="1263"/>
      <c r="AP132" s="1263"/>
      <c r="AQ132" s="1263"/>
      <c r="AR132" s="1471">
        <v>0</v>
      </c>
    </row>
    <row s="1857" customFormat="1" customHeight="1" ht="17.25" hidden="1">
      <c r="A133" s="325"/>
      <c r="C133" s="324"/>
      <c r="D133" s="2140"/>
      <c r="E133" s="2148"/>
      <c r="F133" s="2151"/>
      <c r="G133" s="2148"/>
      <c r="H133" s="1303"/>
      <c r="I133" s="1304"/>
      <c r="J133" s="1304"/>
      <c r="K133" s="1304"/>
      <c r="L133" s="1304"/>
      <c r="M133" s="1304"/>
      <c r="N133" s="1304"/>
      <c r="O133" s="1304"/>
      <c r="P133" s="1304"/>
      <c r="Q133" s="1304"/>
      <c r="R133" s="1304"/>
      <c r="S133" s="1305"/>
      <c r="T133" s="1305"/>
      <c r="U133" s="1305"/>
      <c r="V133" s="1305"/>
      <c r="W133" s="1306"/>
      <c r="Y133" s="1263"/>
      <c r="Z133" s="1263"/>
      <c r="AA133" s="1263"/>
      <c r="AB133" s="1263"/>
      <c r="AC133" s="1263"/>
      <c r="AD133" s="1263"/>
      <c r="AE133" s="1263"/>
      <c r="AF133" s="1263"/>
      <c r="AG133" s="1263"/>
      <c r="AH133" s="1263"/>
      <c r="AI133" s="1263"/>
      <c r="AJ133" s="1263"/>
      <c r="AK133" s="1263"/>
      <c r="AL133" s="1263"/>
      <c r="AM133" s="1263"/>
      <c r="AN133" s="1263"/>
      <c r="AO133" s="1263"/>
      <c r="AP133" s="1263"/>
      <c r="AQ133" s="1263"/>
      <c r="AR133" s="1471">
        <v>0</v>
      </c>
    </row>
    <row s="1857" customFormat="1" customHeight="1" ht="17.25" hidden="1">
      <c r="A134" s="325"/>
      <c r="C134" s="213"/>
      <c r="D134" s="2139">
        <v>2</v>
      </c>
      <c r="E134" s="2147" t="s">
        <v>293</v>
      </c>
      <c r="F134" s="2149" t="s">
        <v>19</v>
      </c>
      <c r="G134" s="2147"/>
      <c r="H134" s="2152"/>
      <c r="I134" s="2154"/>
      <c r="J134" s="2156"/>
      <c r="K134" s="2141"/>
      <c r="L134" s="2141"/>
      <c r="M134" s="2141"/>
      <c r="N134" s="2143"/>
      <c r="O134" s="2141"/>
      <c r="P134" s="2141"/>
      <c r="Q134" s="2141"/>
      <c r="R134" s="2146"/>
      <c r="S134" s="2141"/>
      <c r="T134" s="1474"/>
      <c r="U134" s="1474"/>
      <c r="V134" s="1476"/>
      <c r="W134" s="1300"/>
      <c r="X134" s="1271"/>
      <c r="Y134" s="1271"/>
      <c r="Z134" s="1271"/>
      <c r="AA134" s="1271"/>
      <c r="AB134" s="1271"/>
      <c r="AC134" s="1271" t="s">
        <v>294</v>
      </c>
      <c r="AD134" s="1271" t="s">
        <v>295</v>
      </c>
      <c r="AE134" s="1271" t="s">
        <v>296</v>
      </c>
      <c r="AF134" s="1271" t="s">
        <v>297</v>
      </c>
      <c r="AG134" s="1271"/>
      <c r="AH134" s="1271" t="str">
        <f>IF($E$134=0,"",$E$134)</f>
        <v>Тариф на транспортировку сточных вод</v>
      </c>
      <c r="AI134" s="1271" t="str">
        <f>IF($G$134=0,"",$G$134)</f>
        <v/>
      </c>
      <c r="AJ134" s="1271" t="str">
        <f>IF($J$134=0,"",$J$134)</f>
        <v/>
      </c>
      <c r="AK134" s="1271" t="str">
        <f>IF($K$134="нет","без дифференциации",IF($N$134=0,"",$N$134))</f>
        <v/>
      </c>
      <c r="AL134" s="1271" t="str">
        <f>IF($O$134="нет","без дифференциации",IF($R$134=0,"",$R$134))</f>
        <v/>
      </c>
      <c r="AM134" s="1271" t="str">
        <f>IF($S$134="нет","без дифференциации",IF($V$134=0,"",$V$134))</f>
        <v/>
      </c>
      <c r="AN134" s="1776">
        <f>$I$134</f>
        <v>0</v>
      </c>
      <c r="AO134" s="1271" t="str">
        <f>$I$134&amp;"."&amp;$M$134</f>
        <v>.</v>
      </c>
      <c r="AP134" s="1263" t="str">
        <f>$I$134&amp;"."&amp;$M$134&amp;"."&amp;$Q$134</f>
        <v>..</v>
      </c>
      <c r="AQ134" s="1263" t="str">
        <f>$I$134&amp;"."&amp;$M$134&amp;"."&amp;$Q$134&amp;"."&amp;$U$134</f>
        <v>...</v>
      </c>
      <c r="AR134" s="1471">
        <v>0</v>
      </c>
    </row>
    <row s="1857" customFormat="1" customHeight="1" ht="17.25" hidden="1">
      <c r="A135" s="325"/>
      <c r="C135" s="324"/>
      <c r="D135" s="2139"/>
      <c r="E135" s="2147"/>
      <c r="F135" s="2150"/>
      <c r="G135" s="2147"/>
      <c r="H135" s="2153"/>
      <c r="I135" s="2155"/>
      <c r="J135" s="2157"/>
      <c r="K135" s="2142"/>
      <c r="L135" s="2142"/>
      <c r="M135" s="2142"/>
      <c r="N135" s="2144"/>
      <c r="O135" s="2142"/>
      <c r="P135" s="2142"/>
      <c r="Q135" s="2142"/>
      <c r="R135" s="2145"/>
      <c r="S135" s="2142"/>
      <c r="T135" s="1301"/>
      <c r="U135" s="1301"/>
      <c r="V135" s="1301"/>
      <c r="W135" s="1302"/>
      <c r="X135" s="1263"/>
      <c r="Y135" s="1263"/>
      <c r="Z135" s="1263"/>
      <c r="AA135" s="1263"/>
      <c r="AB135" s="1263"/>
      <c r="AC135" s="1263"/>
      <c r="AD135" s="1263"/>
      <c r="AE135" s="1263"/>
      <c r="AF135" s="1263"/>
      <c r="AG135" s="1263"/>
      <c r="AH135" s="1263"/>
      <c r="AI135" s="1263"/>
      <c r="AJ135" s="1263"/>
      <c r="AK135" s="1263"/>
      <c r="AL135" s="1263"/>
      <c r="AM135" s="1263"/>
      <c r="AN135" s="1263"/>
      <c r="AO135" s="1263"/>
      <c r="AP135" s="1263"/>
      <c r="AQ135" s="1263"/>
      <c r="AR135" s="1471">
        <v>0</v>
      </c>
    </row>
    <row s="1857" customFormat="1" customHeight="1" ht="17.25" hidden="1">
      <c r="A136" s="325"/>
      <c r="C136" s="324"/>
      <c r="D136" s="2140"/>
      <c r="E136" s="2148"/>
      <c r="F136" s="2150"/>
      <c r="G136" s="2148"/>
      <c r="H136" s="2153"/>
      <c r="I136" s="2155"/>
      <c r="J136" s="2158"/>
      <c r="K136" s="2142"/>
      <c r="L136" s="2142"/>
      <c r="M136" s="2142"/>
      <c r="N136" s="2145"/>
      <c r="O136" s="2142"/>
      <c r="P136" s="1475"/>
      <c r="Q136" s="1301"/>
      <c r="R136" s="1301"/>
      <c r="S136" s="333"/>
      <c r="T136" s="333"/>
      <c r="U136" s="333"/>
      <c r="V136" s="333"/>
      <c r="W136" s="1302"/>
      <c r="X136" s="1263"/>
      <c r="Y136" s="1263"/>
      <c r="Z136" s="1263"/>
      <c r="AA136" s="1263"/>
      <c r="AB136" s="1263"/>
      <c r="AC136" s="1263"/>
      <c r="AD136" s="1263"/>
      <c r="AE136" s="1263"/>
      <c r="AF136" s="1263"/>
      <c r="AG136" s="1263"/>
      <c r="AH136" s="1263"/>
      <c r="AI136" s="1263"/>
      <c r="AJ136" s="1263"/>
      <c r="AK136" s="1263"/>
      <c r="AL136" s="1263"/>
      <c r="AM136" s="1263"/>
      <c r="AN136" s="1263"/>
      <c r="AO136" s="1263"/>
      <c r="AP136" s="1263"/>
      <c r="AQ136" s="1263"/>
      <c r="AR136" s="1471">
        <v>0</v>
      </c>
    </row>
    <row s="1857" customFormat="1" customHeight="1" ht="17.25" hidden="1">
      <c r="A137" s="325"/>
      <c r="C137" s="324"/>
      <c r="D137" s="2140"/>
      <c r="E137" s="2148"/>
      <c r="F137" s="2150"/>
      <c r="G137" s="2148"/>
      <c r="H137" s="2153"/>
      <c r="I137" s="2155"/>
      <c r="J137" s="2158"/>
      <c r="K137" s="2142"/>
      <c r="L137" s="1301"/>
      <c r="M137" s="1301"/>
      <c r="N137" s="1301"/>
      <c r="O137" s="1301"/>
      <c r="P137" s="1301"/>
      <c r="Q137" s="1301"/>
      <c r="R137" s="1301"/>
      <c r="S137" s="333"/>
      <c r="T137" s="333"/>
      <c r="U137" s="333"/>
      <c r="V137" s="333"/>
      <c r="W137" s="1302"/>
      <c r="X137" s="1263"/>
      <c r="Y137" s="1263"/>
      <c r="Z137" s="1263"/>
      <c r="AA137" s="1263"/>
      <c r="AB137" s="1263"/>
      <c r="AC137" s="1263"/>
      <c r="AD137" s="1263"/>
      <c r="AE137" s="1263"/>
      <c r="AF137" s="1263"/>
      <c r="AG137" s="1263"/>
      <c r="AH137" s="1263"/>
      <c r="AI137" s="1263"/>
      <c r="AJ137" s="1263"/>
      <c r="AK137" s="1263"/>
      <c r="AL137" s="1263"/>
      <c r="AM137" s="1263"/>
      <c r="AN137" s="1263"/>
      <c r="AO137" s="1263"/>
      <c r="AP137" s="1263"/>
      <c r="AQ137" s="1263"/>
      <c r="AR137" s="1471">
        <v>0</v>
      </c>
    </row>
    <row s="1857" customFormat="1" customHeight="1" ht="17.25" hidden="1">
      <c r="A138" s="325"/>
      <c r="C138" s="324"/>
      <c r="D138" s="2140"/>
      <c r="E138" s="2148"/>
      <c r="F138" s="2151"/>
      <c r="G138" s="2148"/>
      <c r="H138" s="1303"/>
      <c r="I138" s="1304"/>
      <c r="J138" s="1304"/>
      <c r="K138" s="1304"/>
      <c r="L138" s="1304"/>
      <c r="M138" s="1304"/>
      <c r="N138" s="1304"/>
      <c r="O138" s="1304"/>
      <c r="P138" s="1304"/>
      <c r="Q138" s="1304"/>
      <c r="R138" s="1304"/>
      <c r="S138" s="1305"/>
      <c r="T138" s="1305"/>
      <c r="U138" s="1305"/>
      <c r="V138" s="1305"/>
      <c r="W138" s="1306"/>
      <c r="X138" s="1263"/>
      <c r="Y138" s="1263"/>
      <c r="Z138" s="1263"/>
      <c r="AA138" s="1263"/>
      <c r="AB138" s="1263"/>
      <c r="AC138" s="1263"/>
      <c r="AD138" s="1263"/>
      <c r="AE138" s="1263"/>
      <c r="AF138" s="1263"/>
      <c r="AG138" s="1263"/>
      <c r="AH138" s="1263"/>
      <c r="AI138" s="1263"/>
      <c r="AJ138" s="1263"/>
      <c r="AK138" s="1263"/>
      <c r="AL138" s="1263"/>
      <c r="AM138" s="1263"/>
      <c r="AN138" s="1263"/>
      <c r="AO138" s="1263"/>
      <c r="AP138" s="1263"/>
      <c r="AQ138" s="1263"/>
      <c r="AR138" s="1471">
        <v>0</v>
      </c>
    </row>
    <row s="1857" customFormat="1" customHeight="1" ht="17.25" hidden="1">
      <c r="A139" s="325"/>
      <c r="C139" s="213"/>
      <c r="D139" s="2139">
        <v>3</v>
      </c>
      <c r="E139" s="2147" t="s">
        <v>298</v>
      </c>
      <c r="F139" s="2149" t="s">
        <v>19</v>
      </c>
      <c r="G139" s="2147"/>
      <c r="H139" s="2152"/>
      <c r="I139" s="2154"/>
      <c r="J139" s="2156"/>
      <c r="K139" s="2141"/>
      <c r="L139" s="2141"/>
      <c r="M139" s="2141"/>
      <c r="N139" s="2143"/>
      <c r="O139" s="2141"/>
      <c r="P139" s="2141"/>
      <c r="Q139" s="2141"/>
      <c r="R139" s="2146"/>
      <c r="S139" s="2141"/>
      <c r="T139" s="1947"/>
      <c r="U139" s="1947"/>
      <c r="V139" s="1949"/>
      <c r="W139" s="1300"/>
      <c r="X139" s="1271"/>
      <c r="Y139" s="1271"/>
      <c r="Z139" s="1271"/>
      <c r="AA139" s="1271"/>
      <c r="AB139" s="1271"/>
      <c r="AC139" s="1271" t="s">
        <v>299</v>
      </c>
      <c r="AD139" s="1271" t="s">
        <v>300</v>
      </c>
      <c r="AE139" s="1271" t="s">
        <v>301</v>
      </c>
      <c r="AF139" s="1271" t="s">
        <v>302</v>
      </c>
      <c r="AG139" s="1271"/>
      <c r="AH139" s="1271" t="str">
        <f>IF($E$139=0,"",$E$139)</f>
        <v>Тариф на подключение (технологическое присоединение) к централизованной системе водоотведения</v>
      </c>
      <c r="AI139" s="1271" t="str">
        <f>IF($G$139=0,"",$G$139)</f>
        <v/>
      </c>
      <c r="AJ139" s="1271" t="str">
        <f>IF($J$139=0,"",$J$139)</f>
        <v/>
      </c>
      <c r="AK139" s="1271" t="str">
        <f>IF($K$139="нет","без дифференциации",IF($N$139=0,"",$N$139))</f>
        <v/>
      </c>
      <c r="AL139" s="1271" t="str">
        <f>IF($O$139="нет","без дифференциации",IF($R$139=0,"",$R$139))</f>
        <v/>
      </c>
      <c r="AM139" s="1271" t="str">
        <f>IF($S$139="нет","без дифференциации",IF($V$139=0,"",$V$139))</f>
        <v/>
      </c>
      <c r="AN139" s="1776">
        <f>$I$139</f>
        <v>0</v>
      </c>
      <c r="AO139" s="1271" t="str">
        <f>$I$139&amp;"."&amp;$M$139</f>
        <v>.</v>
      </c>
      <c r="AP139" s="1270" t="str">
        <f>$I$139&amp;"."&amp;$M$139&amp;"."&amp;$Q$139</f>
        <v>..</v>
      </c>
      <c r="AQ139" s="1270" t="str">
        <f>$I$139&amp;"."&amp;$M$139&amp;"."&amp;$Q$139&amp;"."&amp;$U$139</f>
        <v>...</v>
      </c>
      <c r="AR139" s="1471">
        <v>0</v>
      </c>
    </row>
    <row s="1857" customFormat="1" customHeight="1" ht="17.25" hidden="1">
      <c r="A140" s="325"/>
      <c r="C140" s="324"/>
      <c r="D140" s="2139"/>
      <c r="E140" s="2147"/>
      <c r="F140" s="2150"/>
      <c r="G140" s="2147"/>
      <c r="H140" s="2153"/>
      <c r="I140" s="2155"/>
      <c r="J140" s="2157"/>
      <c r="K140" s="2142"/>
      <c r="L140" s="2142"/>
      <c r="M140" s="2142"/>
      <c r="N140" s="2144"/>
      <c r="O140" s="2142"/>
      <c r="P140" s="2142"/>
      <c r="Q140" s="2142"/>
      <c r="R140" s="2145"/>
      <c r="S140" s="2142"/>
      <c r="T140" s="1952"/>
      <c r="U140" s="1952"/>
      <c r="V140" s="1952"/>
      <c r="W140" s="1953"/>
      <c r="X140" s="1270"/>
      <c r="Y140" s="1270"/>
      <c r="Z140" s="1270"/>
      <c r="AA140" s="1270"/>
      <c r="AB140" s="1270"/>
      <c r="AC140" s="1270"/>
      <c r="AD140" s="1270"/>
      <c r="AE140" s="1270"/>
      <c r="AF140" s="1270"/>
      <c r="AG140" s="1270"/>
      <c r="AH140" s="1270"/>
      <c r="AI140" s="1270"/>
      <c r="AJ140" s="1270"/>
      <c r="AK140" s="1270"/>
      <c r="AL140" s="1270"/>
      <c r="AM140" s="1270"/>
      <c r="AN140" s="1270"/>
      <c r="AO140" s="1270"/>
      <c r="AP140" s="1270"/>
      <c r="AQ140" s="1270"/>
      <c r="AR140" s="1471">
        <v>0</v>
      </c>
    </row>
    <row s="1857" customFormat="1" customHeight="1" ht="17.25" hidden="1">
      <c r="A141" s="325"/>
      <c r="C141" s="324"/>
      <c r="D141" s="2140"/>
      <c r="E141" s="2148"/>
      <c r="F141" s="2150"/>
      <c r="G141" s="2148"/>
      <c r="H141" s="2153"/>
      <c r="I141" s="2155"/>
      <c r="J141" s="2158"/>
      <c r="K141" s="2142"/>
      <c r="L141" s="2142"/>
      <c r="M141" s="2142"/>
      <c r="N141" s="2145"/>
      <c r="O141" s="2142"/>
      <c r="P141" s="1948"/>
      <c r="Q141" s="1952"/>
      <c r="R141" s="1952"/>
      <c r="S141" s="333"/>
      <c r="T141" s="333"/>
      <c r="U141" s="333"/>
      <c r="V141" s="333"/>
      <c r="W141" s="1953"/>
      <c r="X141" s="1270"/>
      <c r="Y141" s="1270"/>
      <c r="Z141" s="1270"/>
      <c r="AA141" s="1270"/>
      <c r="AB141" s="1270"/>
      <c r="AC141" s="1270"/>
      <c r="AD141" s="1270"/>
      <c r="AE141" s="1270"/>
      <c r="AF141" s="1270"/>
      <c r="AG141" s="1270"/>
      <c r="AH141" s="1270"/>
      <c r="AI141" s="1270"/>
      <c r="AJ141" s="1270"/>
      <c r="AK141" s="1270"/>
      <c r="AL141" s="1270"/>
      <c r="AM141" s="1270"/>
      <c r="AN141" s="1270"/>
      <c r="AO141" s="1270"/>
      <c r="AP141" s="1270"/>
      <c r="AQ141" s="1270"/>
      <c r="AR141" s="1471">
        <v>0</v>
      </c>
    </row>
    <row s="1857" customFormat="1" customHeight="1" ht="17.25" hidden="1">
      <c r="A142" s="325"/>
      <c r="C142" s="324"/>
      <c r="D142" s="2140"/>
      <c r="E142" s="2148"/>
      <c r="F142" s="2150"/>
      <c r="G142" s="2148"/>
      <c r="H142" s="2153"/>
      <c r="I142" s="2155"/>
      <c r="J142" s="2158"/>
      <c r="K142" s="2142"/>
      <c r="L142" s="1952"/>
      <c r="M142" s="1952"/>
      <c r="N142" s="1952"/>
      <c r="O142" s="1952"/>
      <c r="P142" s="1952"/>
      <c r="Q142" s="1952"/>
      <c r="R142" s="1952"/>
      <c r="S142" s="333"/>
      <c r="T142" s="333"/>
      <c r="U142" s="333"/>
      <c r="V142" s="333"/>
      <c r="W142" s="1953"/>
      <c r="X142" s="1270"/>
      <c r="Y142" s="1270"/>
      <c r="Z142" s="1270"/>
      <c r="AA142" s="1270"/>
      <c r="AB142" s="1270"/>
      <c r="AC142" s="1270"/>
      <c r="AD142" s="1270"/>
      <c r="AE142" s="1270"/>
      <c r="AF142" s="1270"/>
      <c r="AG142" s="1270"/>
      <c r="AH142" s="1270"/>
      <c r="AI142" s="1270"/>
      <c r="AJ142" s="1270"/>
      <c r="AK142" s="1270"/>
      <c r="AL142" s="1270"/>
      <c r="AM142" s="1270"/>
      <c r="AN142" s="1270"/>
      <c r="AO142" s="1270"/>
      <c r="AP142" s="1270"/>
      <c r="AQ142" s="1270"/>
      <c r="AR142" s="1471">
        <v>0</v>
      </c>
    </row>
    <row s="1857" customFormat="1" customHeight="1" ht="17.25" hidden="1">
      <c r="A143" s="325"/>
      <c r="C143" s="324"/>
      <c r="D143" s="2140"/>
      <c r="E143" s="2148"/>
      <c r="F143" s="2151"/>
      <c r="G143" s="2148"/>
      <c r="H143" s="1303"/>
      <c r="I143" s="1950"/>
      <c r="J143" s="1950"/>
      <c r="K143" s="1950"/>
      <c r="L143" s="1950"/>
      <c r="M143" s="1950"/>
      <c r="N143" s="1950"/>
      <c r="O143" s="1950"/>
      <c r="P143" s="1950"/>
      <c r="Q143" s="1950"/>
      <c r="R143" s="1950"/>
      <c r="S143" s="1305"/>
      <c r="T143" s="1305"/>
      <c r="U143" s="1305"/>
      <c r="V143" s="1305"/>
      <c r="W143" s="1951"/>
      <c r="X143" s="1270"/>
      <c r="Y143" s="1270"/>
      <c r="Z143" s="1270"/>
      <c r="AA143" s="1270"/>
      <c r="AB143" s="1270"/>
      <c r="AC143" s="1270"/>
      <c r="AD143" s="1270"/>
      <c r="AE143" s="1270"/>
      <c r="AF143" s="1270"/>
      <c r="AG143" s="1270"/>
      <c r="AH143" s="1270"/>
      <c r="AI143" s="1270"/>
      <c r="AJ143" s="1270"/>
      <c r="AK143" s="1270"/>
      <c r="AL143" s="1270"/>
      <c r="AM143" s="1270"/>
      <c r="AN143" s="1270"/>
      <c r="AO143" s="1270"/>
      <c r="AP143" s="1270"/>
      <c r="AQ143" s="1270"/>
      <c r="AR143" s="1471">
        <v>0</v>
      </c>
    </row>
    <row customHeight="1" ht="11.25">
      <c r="AR144" s="108">
        <v>11</v>
      </c>
    </row>
    <row customHeight="1" ht="11.25">
      <c r="AR145" s="108">
        <v>11</v>
      </c>
    </row>
    <row customHeight="1" ht="11.25">
      <c r="AR146" s="108">
        <v>11</v>
      </c>
    </row>
    <row customHeight="1" ht="11.25">
      <c r="E147" s="1354"/>
      <c r="AR147" s="108">
        <v>11</v>
      </c>
    </row>
    <row customHeight="1" ht="11.25">
      <c r="E148" s="1354"/>
      <c r="AR148" s="108">
        <v>11</v>
      </c>
    </row>
    <row customHeight="1" ht="11.25">
      <c r="E149" s="1354"/>
      <c r="AR149" s="108">
        <v>11</v>
      </c>
    </row>
    <row customHeight="1" ht="11.25">
      <c r="E150" s="1354"/>
      <c r="AR150" s="108">
        <v>11</v>
      </c>
    </row>
    <row customHeight="1" ht="11.25">
      <c r="E151" s="1354"/>
      <c r="AR151" s="108">
        <v>11</v>
      </c>
    </row>
    <row customHeight="1" ht="11.25">
      <c r="E152" s="1354"/>
      <c r="AR152" s="108">
        <v>11</v>
      </c>
    </row>
    <row customHeight="1" ht="11.25">
      <c r="E153" s="1354"/>
      <c r="AR153" s="108">
        <v>11</v>
      </c>
    </row>
    <row customHeight="1" ht="11.25" hidden="1">
      <c r="A154" s="157" t="s">
        <v>82</v>
      </c>
      <c r="B154" s="157">
        <v>0</v>
      </c>
      <c r="C154" s="108">
        <v>3</v>
      </c>
      <c r="D154" s="108">
        <v>6</v>
      </c>
      <c r="E154" s="108">
        <v>42</v>
      </c>
      <c r="F154" s="1287">
        <v>14</v>
      </c>
      <c r="G154" s="108">
        <v>42</v>
      </c>
      <c r="H154" s="108">
        <v>3</v>
      </c>
      <c r="I154" s="108">
        <v>5</v>
      </c>
      <c r="J154" s="108">
        <v>47</v>
      </c>
      <c r="K154" s="108">
        <v>3</v>
      </c>
      <c r="L154" s="108">
        <v>3</v>
      </c>
      <c r="M154" s="108">
        <v>5</v>
      </c>
      <c r="N154" s="108">
        <v>28</v>
      </c>
      <c r="O154" s="108">
        <v>3</v>
      </c>
      <c r="P154" s="108">
        <v>3</v>
      </c>
      <c r="Q154" s="108">
        <v>5</v>
      </c>
      <c r="R154" s="108">
        <v>34</v>
      </c>
      <c r="S154" s="286">
        <v>0</v>
      </c>
      <c r="T154" s="286">
        <v>0</v>
      </c>
      <c r="U154" s="286">
        <v>0</v>
      </c>
      <c r="V154" s="286">
        <v>0</v>
      </c>
      <c r="W154" s="108">
        <v>30</v>
      </c>
      <c r="X154" s="108">
        <v>3</v>
      </c>
      <c r="Y154" s="1263">
        <v>0</v>
      </c>
      <c r="Z154" s="1263">
        <v>0</v>
      </c>
      <c r="AA154" s="1263">
        <v>0</v>
      </c>
      <c r="AB154" s="1263">
        <v>0</v>
      </c>
      <c r="AC154" s="1263">
        <v>0</v>
      </c>
      <c r="AD154" s="1263">
        <v>0</v>
      </c>
      <c r="AE154" s="1263">
        <v>0</v>
      </c>
      <c r="AF154" s="1263">
        <v>0</v>
      </c>
      <c r="AG154" s="1263">
        <v>0</v>
      </c>
      <c r="AH154" s="1263">
        <v>0</v>
      </c>
      <c r="AI154" s="1263">
        <v>0</v>
      </c>
      <c r="AJ154" s="1263">
        <v>0</v>
      </c>
      <c r="AK154" s="1263">
        <v>0</v>
      </c>
      <c r="AL154" s="1263">
        <v>0</v>
      </c>
      <c r="AM154" s="1263">
        <v>0</v>
      </c>
      <c r="AN154" s="1263">
        <v>0</v>
      </c>
      <c r="AO154" s="1263">
        <v>0</v>
      </c>
      <c r="AP154" s="1263">
        <v>0</v>
      </c>
      <c r="AQ154" s="1263">
        <v>0</v>
      </c>
      <c r="AR154" s="108">
        <v>11</v>
      </c>
    </row>
  </sheetData>
  <sheetProtection formatColumns="0" formatRows="0" autoFilter="0" sort="0" insertRows="0" insertColumns="1" deleteRows="0" deleteColumns="0"/>
  <mergeCells count="403">
    <mergeCell ref="R31:R32"/>
    <mergeCell ref="S31:S32"/>
    <mergeCell ref="G31:G35"/>
    <mergeCell ref="H31:H34"/>
    <mergeCell ref="I31:I34"/>
    <mergeCell ref="J31:J34"/>
    <mergeCell ref="K31:K34"/>
    <mergeCell ref="L31:L33"/>
    <mergeCell ref="M31:M33"/>
    <mergeCell ref="N31:N33"/>
    <mergeCell ref="O31:O33"/>
    <mergeCell ref="M139:M141"/>
    <mergeCell ref="N139:N141"/>
    <mergeCell ref="O139:O141"/>
    <mergeCell ref="P139:P140"/>
    <mergeCell ref="Q139:Q140"/>
    <mergeCell ref="R139:R140"/>
    <mergeCell ref="S139:S140"/>
    <mergeCell ref="D139:D143"/>
    <mergeCell ref="E139:E143"/>
    <mergeCell ref="F139:F143"/>
    <mergeCell ref="G139:G143"/>
    <mergeCell ref="H139:H142"/>
    <mergeCell ref="I139:I142"/>
    <mergeCell ref="J139:J142"/>
    <mergeCell ref="K139:K142"/>
    <mergeCell ref="L139:L141"/>
    <mergeCell ref="N107:N109"/>
    <mergeCell ref="O107:O109"/>
    <mergeCell ref="P107:P108"/>
    <mergeCell ref="Q107:Q108"/>
    <mergeCell ref="R107:R108"/>
    <mergeCell ref="S107:S108"/>
    <mergeCell ref="D123:D127"/>
    <mergeCell ref="E123:E127"/>
    <mergeCell ref="F123:F127"/>
    <mergeCell ref="G123:G127"/>
    <mergeCell ref="H123:H126"/>
    <mergeCell ref="I123:I126"/>
    <mergeCell ref="J123:J126"/>
    <mergeCell ref="K123:K126"/>
    <mergeCell ref="L123:L125"/>
    <mergeCell ref="M123:M125"/>
    <mergeCell ref="N123:N125"/>
    <mergeCell ref="O123:O125"/>
    <mergeCell ref="P123:P124"/>
    <mergeCell ref="Q123:Q124"/>
    <mergeCell ref="R123:R124"/>
    <mergeCell ref="S123:S124"/>
    <mergeCell ref="D107:D111"/>
    <mergeCell ref="E107:E111"/>
    <mergeCell ref="F107:F111"/>
    <mergeCell ref="G107:G111"/>
    <mergeCell ref="H107:H110"/>
    <mergeCell ref="I107:I110"/>
    <mergeCell ref="J107:J110"/>
    <mergeCell ref="K107:K110"/>
    <mergeCell ref="L107:L109"/>
    <mergeCell ref="S134:S135"/>
    <mergeCell ref="D134:D138"/>
    <mergeCell ref="E134:E138"/>
    <mergeCell ref="F134:F138"/>
    <mergeCell ref="G134:G138"/>
    <mergeCell ref="H134:H137"/>
    <mergeCell ref="I134:I137"/>
    <mergeCell ref="J134:J137"/>
    <mergeCell ref="K134:K137"/>
    <mergeCell ref="L134:L136"/>
    <mergeCell ref="H129:H132"/>
    <mergeCell ref="I129:I132"/>
    <mergeCell ref="J129:J132"/>
    <mergeCell ref="K129:K132"/>
    <mergeCell ref="L129:L131"/>
    <mergeCell ref="M129:M131"/>
    <mergeCell ref="N129:N131"/>
    <mergeCell ref="M134:M136"/>
    <mergeCell ref="N134:N136"/>
    <mergeCell ref="O134:O136"/>
    <mergeCell ref="P129:P130"/>
    <mergeCell ref="Q129:Q130"/>
    <mergeCell ref="R129:R130"/>
    <mergeCell ref="P134:P135"/>
    <mergeCell ref="Q134:Q135"/>
    <mergeCell ref="R134:R135"/>
    <mergeCell ref="S129:S130"/>
    <mergeCell ref="D129:D133"/>
    <mergeCell ref="E129:E133"/>
    <mergeCell ref="F129:F133"/>
    <mergeCell ref="G129:G133"/>
    <mergeCell ref="M118:M120"/>
    <mergeCell ref="N118:N120"/>
    <mergeCell ref="O118:O120"/>
    <mergeCell ref="P118:P119"/>
    <mergeCell ref="Q118:Q119"/>
    <mergeCell ref="R118:R119"/>
    <mergeCell ref="S118:S119"/>
    <mergeCell ref="D118:D122"/>
    <mergeCell ref="E118:E122"/>
    <mergeCell ref="F118:F122"/>
    <mergeCell ref="G118:G122"/>
    <mergeCell ref="H118:H121"/>
    <mergeCell ref="I118:I121"/>
    <mergeCell ref="J118:J121"/>
    <mergeCell ref="K118:K121"/>
    <mergeCell ref="L118:L120"/>
    <mergeCell ref="O129:O131"/>
    <mergeCell ref="R13:R14"/>
    <mergeCell ref="S13:S14"/>
    <mergeCell ref="M56:M58"/>
    <mergeCell ref="N56:N58"/>
    <mergeCell ref="O56:O58"/>
    <mergeCell ref="N46:N48"/>
    <mergeCell ref="D113:D117"/>
    <mergeCell ref="E113:E117"/>
    <mergeCell ref="F113:F117"/>
    <mergeCell ref="G113:G117"/>
    <mergeCell ref="H113:H116"/>
    <mergeCell ref="I113:I116"/>
    <mergeCell ref="J113:J116"/>
    <mergeCell ref="K113:K116"/>
    <mergeCell ref="L113:L115"/>
    <mergeCell ref="P61:P62"/>
    <mergeCell ref="Q61:Q62"/>
    <mergeCell ref="R61:R62"/>
    <mergeCell ref="S61:S62"/>
    <mergeCell ref="P56:P57"/>
    <mergeCell ref="Q56:Q57"/>
    <mergeCell ref="R56:R57"/>
    <mergeCell ref="S56:S57"/>
    <mergeCell ref="S36:S37"/>
    <mergeCell ref="M113:M115"/>
    <mergeCell ref="N113:N115"/>
    <mergeCell ref="O113:O115"/>
    <mergeCell ref="P113:P114"/>
    <mergeCell ref="Q113:Q114"/>
    <mergeCell ref="R113:R114"/>
    <mergeCell ref="S113:S114"/>
    <mergeCell ref="O61:O63"/>
    <mergeCell ref="E85:W85"/>
    <mergeCell ref="E77:W77"/>
    <mergeCell ref="E78:W78"/>
    <mergeCell ref="E79:W79"/>
    <mergeCell ref="E80:W80"/>
    <mergeCell ref="E81:W81"/>
    <mergeCell ref="L87:L89"/>
    <mergeCell ref="M87:M89"/>
    <mergeCell ref="E83:W83"/>
    <mergeCell ref="E84:W84"/>
    <mergeCell ref="K97:K100"/>
    <mergeCell ref="E51:E55"/>
    <mergeCell ref="F51:F55"/>
    <mergeCell ref="H51:H54"/>
    <mergeCell ref="G51:G55"/>
    <mergeCell ref="G41:G45"/>
    <mergeCell ref="K41:K44"/>
    <mergeCell ref="S41:S42"/>
    <mergeCell ref="S46:S47"/>
    <mergeCell ref="S51:S52"/>
    <mergeCell ref="O41:O43"/>
    <mergeCell ref="E46:E50"/>
    <mergeCell ref="F46:F50"/>
    <mergeCell ref="H46:H49"/>
    <mergeCell ref="L41:L43"/>
    <mergeCell ref="M41:M43"/>
    <mergeCell ref="P46:P47"/>
    <mergeCell ref="Q46:Q47"/>
    <mergeCell ref="R46:R47"/>
    <mergeCell ref="P41:P42"/>
    <mergeCell ref="D46:D50"/>
    <mergeCell ref="Q41:Q42"/>
    <mergeCell ref="R41:R42"/>
    <mergeCell ref="D56:D60"/>
    <mergeCell ref="E56:E60"/>
    <mergeCell ref="F56:F60"/>
    <mergeCell ref="G56:G60"/>
    <mergeCell ref="H56:H59"/>
    <mergeCell ref="I56:I59"/>
    <mergeCell ref="J56:J59"/>
    <mergeCell ref="K56:K59"/>
    <mergeCell ref="L56:L58"/>
    <mergeCell ref="D41:D45"/>
    <mergeCell ref="E41:E45"/>
    <mergeCell ref="F41:F45"/>
    <mergeCell ref="H41:H44"/>
    <mergeCell ref="I41:I44"/>
    <mergeCell ref="N41:N43"/>
    <mergeCell ref="P51:P52"/>
    <mergeCell ref="O46:O48"/>
    <mergeCell ref="Q51:Q52"/>
    <mergeCell ref="R51:R52"/>
    <mergeCell ref="O51:O53"/>
    <mergeCell ref="J41:J44"/>
    <mergeCell ref="D61:D65"/>
    <mergeCell ref="E61:E65"/>
    <mergeCell ref="F61:F65"/>
    <mergeCell ref="H61:H64"/>
    <mergeCell ref="N51:N53"/>
    <mergeCell ref="G46:G50"/>
    <mergeCell ref="K46:K49"/>
    <mergeCell ref="G61:G65"/>
    <mergeCell ref="K61:K64"/>
    <mergeCell ref="N61:N63"/>
    <mergeCell ref="I61:I64"/>
    <mergeCell ref="J61:J64"/>
    <mergeCell ref="L61:L63"/>
    <mergeCell ref="M61:M63"/>
    <mergeCell ref="L51:L53"/>
    <mergeCell ref="M51:M53"/>
    <mergeCell ref="K51:K54"/>
    <mergeCell ref="D51:D55"/>
    <mergeCell ref="I51:I54"/>
    <mergeCell ref="J51:J54"/>
    <mergeCell ref="I46:I49"/>
    <mergeCell ref="J46:J49"/>
    <mergeCell ref="L46:L48"/>
    <mergeCell ref="M46:M48"/>
    <mergeCell ref="D18:D30"/>
    <mergeCell ref="E18:E30"/>
    <mergeCell ref="F18:F30"/>
    <mergeCell ref="M36:M38"/>
    <mergeCell ref="R36:R37"/>
    <mergeCell ref="O36:O38"/>
    <mergeCell ref="D36:D40"/>
    <mergeCell ref="E36:E40"/>
    <mergeCell ref="F36:F40"/>
    <mergeCell ref="H36:H39"/>
    <mergeCell ref="I36:I39"/>
    <mergeCell ref="J36:J39"/>
    <mergeCell ref="G36:G40"/>
    <mergeCell ref="D31:D35"/>
    <mergeCell ref="E31:E35"/>
    <mergeCell ref="F31:F35"/>
    <mergeCell ref="L10:M10"/>
    <mergeCell ref="P10:Q10"/>
    <mergeCell ref="L11:M11"/>
    <mergeCell ref="P11:Q11"/>
    <mergeCell ref="K36:K39"/>
    <mergeCell ref="L36:L38"/>
    <mergeCell ref="P13:P14"/>
    <mergeCell ref="P36:P37"/>
    <mergeCell ref="Q36:Q37"/>
    <mergeCell ref="L13:L15"/>
    <mergeCell ref="M13:M15"/>
    <mergeCell ref="N13:N15"/>
    <mergeCell ref="O13:O15"/>
    <mergeCell ref="Q13:Q14"/>
    <mergeCell ref="P31:P32"/>
    <mergeCell ref="Q31:Q3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7:D91"/>
    <mergeCell ref="E87:E91"/>
    <mergeCell ref="D92:D96"/>
    <mergeCell ref="E92:E96"/>
    <mergeCell ref="F92:F96"/>
    <mergeCell ref="G92:G96"/>
    <mergeCell ref="H92:H95"/>
    <mergeCell ref="I92:I95"/>
    <mergeCell ref="J92:J95"/>
    <mergeCell ref="F87:F91"/>
    <mergeCell ref="G87:G91"/>
    <mergeCell ref="H87:H90"/>
    <mergeCell ref="I87:I90"/>
    <mergeCell ref="J87:J90"/>
    <mergeCell ref="K13:K16"/>
    <mergeCell ref="G18:G30"/>
    <mergeCell ref="N36:N38"/>
    <mergeCell ref="L97:L99"/>
    <mergeCell ref="Q92:Q93"/>
    <mergeCell ref="R92:R93"/>
    <mergeCell ref="S92:S93"/>
    <mergeCell ref="K92:K95"/>
    <mergeCell ref="K87:K90"/>
    <mergeCell ref="N92:N94"/>
    <mergeCell ref="O92:O94"/>
    <mergeCell ref="P92:P93"/>
    <mergeCell ref="S97:S98"/>
    <mergeCell ref="N97:N99"/>
    <mergeCell ref="O97:O99"/>
    <mergeCell ref="P97:P98"/>
    <mergeCell ref="Q97:Q98"/>
    <mergeCell ref="R97:R98"/>
    <mergeCell ref="L92:L94"/>
    <mergeCell ref="N87:N89"/>
    <mergeCell ref="O87:O89"/>
    <mergeCell ref="P87:P88"/>
    <mergeCell ref="Q87:Q88"/>
    <mergeCell ref="R87:R88"/>
    <mergeCell ref="S87:S88"/>
    <mergeCell ref="M92:M94"/>
    <mergeCell ref="M102:M104"/>
    <mergeCell ref="N102:N104"/>
    <mergeCell ref="O102:O104"/>
    <mergeCell ref="P102:P103"/>
    <mergeCell ref="Q102:Q103"/>
    <mergeCell ref="R102:R103"/>
    <mergeCell ref="S102:S103"/>
    <mergeCell ref="D97:D101"/>
    <mergeCell ref="E97:E101"/>
    <mergeCell ref="M97:M99"/>
    <mergeCell ref="D102:D106"/>
    <mergeCell ref="E102:E106"/>
    <mergeCell ref="F102:F106"/>
    <mergeCell ref="G102:G106"/>
    <mergeCell ref="H102:H105"/>
    <mergeCell ref="I102:I105"/>
    <mergeCell ref="J102:J105"/>
    <mergeCell ref="K102:K105"/>
    <mergeCell ref="L102:L104"/>
    <mergeCell ref="F97:F101"/>
    <mergeCell ref="G97:G101"/>
    <mergeCell ref="H97:H100"/>
    <mergeCell ref="I97:I100"/>
    <mergeCell ref="J97:J100"/>
    <mergeCell ref="S71:S72"/>
    <mergeCell ref="E66:E70"/>
    <mergeCell ref="F66:F70"/>
    <mergeCell ref="G66:G70"/>
    <mergeCell ref="H66:H69"/>
    <mergeCell ref="I66:I69"/>
    <mergeCell ref="J66:J69"/>
    <mergeCell ref="K66:K69"/>
    <mergeCell ref="L66:L68"/>
    <mergeCell ref="D66:D70"/>
    <mergeCell ref="M107:M109"/>
    <mergeCell ref="M66:M68"/>
    <mergeCell ref="N66:N68"/>
    <mergeCell ref="O66:O68"/>
    <mergeCell ref="P66:P67"/>
    <mergeCell ref="Q66:Q67"/>
    <mergeCell ref="R66:R67"/>
    <mergeCell ref="S66:S67"/>
    <mergeCell ref="D71:D75"/>
    <mergeCell ref="E71:E75"/>
    <mergeCell ref="F71:F75"/>
    <mergeCell ref="G71:G75"/>
    <mergeCell ref="H71:H74"/>
    <mergeCell ref="I71:I74"/>
    <mergeCell ref="J71:J74"/>
    <mergeCell ref="K71:K74"/>
    <mergeCell ref="L71:L73"/>
    <mergeCell ref="M71:M73"/>
    <mergeCell ref="N71:N73"/>
    <mergeCell ref="O71:O73"/>
    <mergeCell ref="P71:P72"/>
    <mergeCell ref="Q71:Q72"/>
    <mergeCell ref="R71:R72"/>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 ref="H26:H29"/>
    <mergeCell ref="I26:I29"/>
    <mergeCell ref="J26:J29"/>
    <mergeCell ref="K26:K29"/>
    <mergeCell ref="L26:L28"/>
    <mergeCell ref="M26:M28"/>
    <mergeCell ref="N26:N28"/>
    <mergeCell ref="S26:S27"/>
    <mergeCell ref="O26:O28"/>
    <mergeCell ref="P26:P27"/>
    <mergeCell ref="Q26:Q27"/>
    <mergeCell ref="R26:R27"/>
  </mergeCells>
  <dataValidations count="60">
    <dataValidation allowBlank="1" showInputMessage="1" showErrorMessage="1" prompt="Для выбора выполните двойной щелчок левой клавиши мыши по соответствующей ячейке." sqref="K46:K47 K13:K14 K56:K57 O56:O57 S56:S57 K51:K52 K36:K37 O46:O47 O51:O52 O36:O37 S46:S47 S51:S52 S36:S37 O13:O14 S13:S14 K41:K42 O41:O42 S41:S42 K87:K88 O87:O88 S87:S88 K92:K93 O92:O93 S92:S93 K102:K103 O102:O103 S102:S103 K97:K98 O97:O98 S61:S62 S97:S98 K61:K62 O61:O62 O139:O140 O113:O114 S113:S114 O118:O119 S118:S119 K113:K114 K118:K119 S107:S108 K134:K135 O134:O135 K129:K130 O129:O130 S134:S135 O123:O124 S129:S130 O66:O67 S66:S67 K66:K67 K71:K72 O71:O72 S71:S72 F87:F111 K107:K108 O107:O108 F113:F127 S123:S124 K123:K124 F129:F143 S139:S140 K139:K140 F13:F21 F30:F75 K31:K32 O31:O32 S31:S32"/>
    <dataValidation type="textLength" operator="lessThanOrEqual" allowBlank="1" showInputMessage="1" showErrorMessage="1" errorTitle="Ошибка" error="Допускается ввод не более 900 символов!" sqref="J46:J47 J13:J14 J56:J57 R56:R57 V56:W56 J51:J52 J36:J37 R46:R47 R13:R14 R51:R52 R36:R37 V46:W46 V13:W13 V51:W51 V36:W36 J41:J42 R41:R42 V41:W41 J87:J88 R87:R88 V87:W87 J92:J93 R92:R93 V92:W92 J102:J103 R102:R103 V102:W102 J97:J98 R97:R98 V97:W97 J61:J62 R61:R62 V61:W61 J113:J114 R113:R114 V113:W113 J118:J119 R118:R119 V118:W118 J134:J135 R134:R135 V134:W134 J129:J130 R129:R130 V129:W129 J66:J67 R66:R67 V66:W66 J71:J72 R71:R72 V71:W71 J107:J108 R107:R108 V107:W107 J123:J124 R123:R124 V123:W123 J139:J140 R139:R140 V139:W139 J31:J32 R31:R32 V31:W31">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6:N58 N51:N53 N36:N38 N46:N48 N13:N15 N41:N43 N87:N89 N102:N104 N92:N94 N97:N99 N61:N63 N113:N115 N118:N120 N134:N136 N129:N131 N66:N68 N71:N73 N107:N109 N123:N125 N139:N141 N31:N33">
      <formula1>DESCRIPTION_TERRITORY</formula1>
    </dataValidation>
    <dataValidation allowBlank="1" showInputMessage="1" showErrorMessage="1" prompt="Выберите виды деятельности, выполнив двойной щелчок левой кнопки мыши по ячейке." sqref="G113:G127 G129:G143 G87:G111 G13:G21 G30:G75"/>
    <dataValidation type="list" allowBlank="1" showInputMessage="1" showErrorMessage="1" errorTitle="Ошибка" error="Выберите значение из списка" prompt="Выберите значение из списка" sqref="E18:E21 E30">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Выберите виды деятельности, выполнив двойной щелчок левой кнопки мыши по ячейке." sqref="G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Для выбора выполните двойной щелчок левой клавиши мыши по соответствующей ячейке." sqref="K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O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V22">
      <formula1>900</formula1>
    </dataValidation>
    <dataValidation type="textLength" operator="lessThanOrEqual" allowBlank="1" showInputMessage="1" showErrorMessage="1" errorTitle="Ошибка" error="Допускается ввод не более 900 символов!" sqref="W22">
      <formula1>900</formula1>
    </dataValidation>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Выберите виды деятельности, выполнив двойной щелчок левой кнопки мыши по ячейке." sqref="G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6"/>
    <dataValidation allowBlank="1" showInputMessage="1" showErrorMessage="1" prompt="Выберите виды деятельности, выполнив двойной щелчок левой кнопки мыши по ячейке." sqref="G26"/>
    <dataValidation type="textLength" operator="lessThanOrEqual" allowBlank="1" showInputMessage="1" showErrorMessage="1" errorTitle="Ошибка" error="Допускается ввод не более 900 символов!" sqref="J26">
      <formula1>900</formula1>
    </dataValidation>
    <dataValidation allowBlank="1" showInputMessage="1" showErrorMessage="1" prompt="Для выбора выполните двойной щелчок левой клавиши мыши по соответствующей ячейке." sqref="K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6"/>
    <dataValidation allowBlank="1" showInputMessage="1" showErrorMessage="1" prompt="Для выбора выполните двойной щелчок левой клавиши мыши по соответствующей ячейке." sqref="O26"/>
    <dataValidation type="textLength" operator="lessThanOrEqual" allowBlank="1" showInputMessage="1" showErrorMessage="1" errorTitle="Ошибка" error="Допускается ввод не более 900 символов!" sqref="R26">
      <formula1>900</formula1>
    </dataValidation>
    <dataValidation allowBlank="1" showInputMessage="1" showErrorMessage="1" prompt="Для выбора выполните двойной щелчок левой клавиши мыши по соответствующей ячейке." sqref="S26"/>
    <dataValidation type="textLength" operator="lessThanOrEqual" allowBlank="1" showInputMessage="1" showErrorMessage="1" errorTitle="Ошибка" error="Допускается ввод не более 900 символов!" sqref="V26">
      <formula1>900</formula1>
    </dataValidation>
    <dataValidation type="textLength" operator="lessThanOrEqual" allowBlank="1" showInputMessage="1" showErrorMessage="1" errorTitle="Ошибка" error="Допускается ввод не более 900 символов!" sqref="W26">
      <formula1>900</formula1>
    </dataValidation>
    <dataValidation allowBlank="1" showInputMessage="1" showErrorMessage="1" prompt="Для выбора выполните двойной щелчок левой клавиши мыши по соответствующей ячейке." sqref="F27"/>
    <dataValidation allowBlank="1" showInputMessage="1" showErrorMessage="1" prompt="Выберите виды деятельности, выполнив двойной щелчок левой кнопки мыши по ячейке." sqref="G27"/>
    <dataValidation type="textLength" operator="lessThanOrEqual" allowBlank="1" showInputMessage="1" showErrorMessage="1" errorTitle="Ошибка" error="Допускается ввод не более 900 символов!" sqref="J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7"/>
    <dataValidation type="textLength" operator="lessThanOrEqual" allowBlank="1" showInputMessage="1" showErrorMessage="1" errorTitle="Ошибка" error="Допускается ввод не более 900 символов!" sqref="R27">
      <formula1>900</formula1>
    </dataValidation>
    <dataValidation allowBlank="1" showInputMessage="1" showErrorMessage="1" prompt="Для выбора выполните двойной щелчок левой клавиши мыши по соответствующей ячейке." sqref="S27"/>
    <dataValidation allowBlank="1" showInputMessage="1" showErrorMessage="1" prompt="Для выбора выполните двойной щелчок левой клавиши мыши по соответствующей ячейке." sqref="F28"/>
    <dataValidation allowBlank="1" showInputMessage="1" showErrorMessage="1" prompt="Выберите виды деятельности, выполнив двойной щелчок левой кнопки мыши по ячейке." sqref="G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F29"/>
    <dataValidation allowBlank="1" showInputMessage="1" showErrorMessage="1" prompt="Выберите виды деятельности, выполнив двойной щелчок левой кнопки мыши по ячейке." sqref="G29"/>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81C8A-6DCC-86CB-D083-0.60EB44D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1184</v>
      </c>
      <c r="E5" s="2241"/>
      <c r="F5" s="2241"/>
      <c r="G5" s="2241"/>
      <c r="H5" s="2241"/>
      <c r="I5" s="2241"/>
      <c r="J5" s="2241"/>
      <c r="V5" s="509">
        <v>63</v>
      </c>
    </row>
    <row customHeight="1" ht="15.75">
      <c r="C6" s="180"/>
      <c r="D6" s="2180" t="str">
        <f>IF(org=0,"Не определено",org)</f>
        <v>ООО "Концессионная Коммунальная Компания"</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0.75">
      <c r="A8" s="763"/>
      <c r="C8" s="180"/>
      <c r="D8" s="513"/>
      <c r="E8" s="513"/>
      <c r="F8" s="513"/>
      <c r="G8" s="541"/>
      <c r="H8" s="756"/>
      <c r="I8" s="541" t="s">
        <v>126</v>
      </c>
      <c r="J8" s="756"/>
      <c r="K8" s="421"/>
      <c r="U8" s="679"/>
      <c r="V8" s="762">
        <v>1</v>
      </c>
    </row>
    <row customHeight="1" ht="15.75">
      <c r="C9" s="180"/>
      <c r="D9" s="715"/>
      <c r="E9" s="2371" t="s">
        <v>115</v>
      </c>
      <c r="F9" s="2372"/>
      <c r="G9" s="2399" t="str">
        <f>IF(G8="","",INDEX(DIFFERENTIATION_UNMERGE_VD,MATCH(G8,DIFFERENTIATION_ID_DIFF,0)))</f>
        <v/>
      </c>
      <c r="H9" s="2400"/>
      <c r="I9" s="2399">
        <f>IF(I8="","",INDEX(DIFFERENTIATION_UNMERGE_VD,MATCH(I8,DIFFERENTIATION_ID_DIFF,0)))</f>
        <v>0</v>
      </c>
      <c r="J9" s="2400"/>
      <c r="K9" s="2179" t="s">
        <v>325</v>
      </c>
      <c r="V9" s="509">
        <v>15</v>
      </c>
    </row>
    <row s="1639" customFormat="1" customHeight="1" ht="15.75">
      <c r="A10" s="763"/>
      <c r="C10" s="180"/>
      <c r="D10" s="715"/>
      <c r="E10" s="2371" t="s">
        <v>587</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588</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324</v>
      </c>
      <c r="E12" s="2374"/>
      <c r="F12" s="2374"/>
      <c r="G12" s="891"/>
      <c r="H12" s="891"/>
      <c r="I12" s="891"/>
      <c r="J12" s="891"/>
      <c r="K12" s="2203"/>
      <c r="U12" s="679"/>
      <c r="V12" s="762">
        <v>15</v>
      </c>
    </row>
    <row customHeight="1" ht="36">
      <c r="C13" s="180"/>
      <c r="D13" s="809" t="s">
        <v>88</v>
      </c>
      <c r="E13" s="811" t="s">
        <v>326</v>
      </c>
      <c r="F13" s="811" t="s">
        <v>589</v>
      </c>
      <c r="G13" s="812" t="s">
        <v>327</v>
      </c>
      <c r="H13" s="811" t="s">
        <v>414</v>
      </c>
      <c r="I13" s="812" t="s">
        <v>327</v>
      </c>
      <c r="J13" s="811" t="s">
        <v>414</v>
      </c>
      <c r="K13" s="2236"/>
      <c r="V13" s="509">
        <v>34</v>
      </c>
    </row>
    <row customHeight="1" ht="15" hidden="1">
      <c r="C14" s="180"/>
      <c r="D14" s="597" t="s">
        <v>119</v>
      </c>
      <c r="E14" s="597" t="s">
        <v>103</v>
      </c>
      <c r="F14" s="597" t="s">
        <v>90</v>
      </c>
      <c r="G14" s="663" t="str">
        <f>G1&amp;".1"</f>
        <v>4.1</v>
      </c>
      <c r="H14" s="663"/>
      <c r="I14" s="663" t="str">
        <f>I1&amp;".1"</f>
        <v>4.1</v>
      </c>
      <c r="J14" s="663"/>
      <c r="K14" s="293"/>
      <c r="V14" s="509">
        <v>0</v>
      </c>
    </row>
    <row customHeight="1" ht="22.5" hidden="1">
      <c r="A15" s="509"/>
      <c r="C15" s="530"/>
      <c r="D15" s="525">
        <v>1</v>
      </c>
      <c r="E15" s="681" t="s">
        <v>831</v>
      </c>
      <c r="F15" s="525" t="s">
        <v>832</v>
      </c>
      <c r="G15" s="682"/>
      <c r="H15" s="682"/>
      <c r="I15" s="682"/>
      <c r="J15" s="682"/>
      <c r="K15" s="293" t="s">
        <v>833</v>
      </c>
      <c r="V15" s="509">
        <v>0</v>
      </c>
    </row>
    <row customHeight="1" ht="22.5" hidden="1">
      <c r="A16" s="509"/>
      <c r="C16" s="530"/>
      <c r="D16" s="525">
        <v>2</v>
      </c>
      <c r="E16" s="283" t="s">
        <v>834</v>
      </c>
      <c r="F16" s="525" t="s">
        <v>835</v>
      </c>
      <c r="G16" s="682"/>
      <c r="H16" s="682"/>
      <c r="I16" s="682"/>
      <c r="J16" s="682"/>
      <c r="K16" s="293" t="s">
        <v>836</v>
      </c>
      <c r="V16" s="509">
        <v>0</v>
      </c>
    </row>
    <row customHeight="1" ht="123.75" hidden="1">
      <c r="A17" s="509"/>
      <c r="C17" s="530"/>
      <c r="D17" s="525">
        <v>3</v>
      </c>
      <c r="E17" s="283" t="s">
        <v>1185</v>
      </c>
      <c r="F17" s="525" t="s">
        <v>330</v>
      </c>
      <c r="G17" s="682"/>
      <c r="H17" s="682"/>
      <c r="I17" s="682"/>
      <c r="J17" s="682"/>
      <c r="K17" s="293" t="s">
        <v>1186</v>
      </c>
      <c r="V17" s="509">
        <v>0</v>
      </c>
    </row>
    <row customHeight="1" ht="48">
      <c r="A18" s="509"/>
      <c r="C18" s="530"/>
      <c r="D18" s="525">
        <v>3</v>
      </c>
      <c r="E18" s="283" t="s">
        <v>837</v>
      </c>
      <c r="F18" s="525" t="s">
        <v>330</v>
      </c>
      <c r="G18" s="813" t="s">
        <v>330</v>
      </c>
      <c r="H18" s="814" t="s">
        <v>330</v>
      </c>
      <c r="I18" s="525" t="s">
        <v>330</v>
      </c>
      <c r="J18" s="582" t="s">
        <v>330</v>
      </c>
      <c r="K18" s="293" t="s">
        <v>1187</v>
      </c>
      <c r="V18" s="509">
        <v>46</v>
      </c>
    </row>
    <row customHeight="1" ht="36">
      <c r="A19" s="509"/>
      <c r="C19" s="530"/>
      <c r="D19" s="543" t="s">
        <v>348</v>
      </c>
      <c r="E19" s="563" t="s">
        <v>839</v>
      </c>
      <c r="F19" s="525" t="s">
        <v>840</v>
      </c>
      <c r="G19" s="821"/>
      <c r="H19" s="110"/>
      <c r="I19" s="821"/>
      <c r="J19" s="822"/>
      <c r="K19" s="683"/>
      <c r="V19" s="509">
        <v>34</v>
      </c>
    </row>
    <row customHeight="1" ht="36">
      <c r="A20" s="509"/>
      <c r="C20" s="530"/>
      <c r="D20" s="1894" t="s">
        <v>356</v>
      </c>
      <c r="E20" s="563" t="s">
        <v>841</v>
      </c>
      <c r="F20" s="525" t="s">
        <v>842</v>
      </c>
      <c r="G20" s="821"/>
      <c r="H20" s="110"/>
      <c r="I20" s="821"/>
      <c r="J20" s="110"/>
      <c r="K20" s="683"/>
      <c r="V20" s="509">
        <v>34</v>
      </c>
    </row>
    <row customHeight="1" ht="48">
      <c r="A21" s="509"/>
      <c r="C21" s="530"/>
      <c r="D21" s="1894" t="s">
        <v>358</v>
      </c>
      <c r="E21" s="563" t="s">
        <v>843</v>
      </c>
      <c r="F21" s="525" t="s">
        <v>594</v>
      </c>
      <c r="G21" s="684"/>
      <c r="H21" s="110"/>
      <c r="I21" s="684"/>
      <c r="J21" s="110"/>
      <c r="K21" s="683"/>
      <c r="V21" s="509">
        <v>46</v>
      </c>
    </row>
    <row customHeight="1" ht="67.5" hidden="1">
      <c r="A22" s="509"/>
      <c r="C22" s="530"/>
      <c r="D22" s="525">
        <v>5</v>
      </c>
      <c r="E22" s="283" t="s">
        <v>1188</v>
      </c>
      <c r="F22" s="525" t="s">
        <v>581</v>
      </c>
      <c r="G22" s="685"/>
      <c r="H22" s="686"/>
      <c r="I22" s="685"/>
      <c r="J22" s="686"/>
      <c r="K22" s="293" t="s">
        <v>1189</v>
      </c>
      <c r="V22" s="509">
        <v>0</v>
      </c>
    </row>
    <row customHeight="1" ht="33.75" hidden="1">
      <c r="C23" s="455"/>
      <c r="D23" s="525">
        <v>6</v>
      </c>
      <c r="E23" s="283" t="s">
        <v>1190</v>
      </c>
      <c r="F23" s="525" t="s">
        <v>1191</v>
      </c>
      <c r="G23" s="685"/>
      <c r="H23" s="685"/>
      <c r="I23" s="685"/>
      <c r="J23" s="685"/>
      <c r="K23" s="293" t="s">
        <v>1192</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82</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6CDD2-62EE-5B58-7F5C-0.337CFEF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1193</v>
      </c>
      <c r="B1" s="1071" t="s">
        <v>1194</v>
      </c>
      <c r="C1" s="1071" t="s">
        <v>1195</v>
      </c>
      <c r="D1" s="1071" t="s">
        <v>1196</v>
      </c>
      <c r="E1" s="1071" t="s">
        <v>1197</v>
      </c>
      <c r="F1" s="1071" t="s">
        <v>1198</v>
      </c>
      <c r="G1" s="1071" t="s">
        <v>1199</v>
      </c>
      <c r="H1" s="1071" t="s">
        <v>1200</v>
      </c>
      <c r="I1" s="1071" t="s">
        <v>1201</v>
      </c>
      <c r="J1" s="1071" t="s">
        <v>1202</v>
      </c>
      <c r="K1" s="1071" t="s">
        <v>1203</v>
      </c>
      <c r="L1" s="1071" t="s">
        <v>1204</v>
      </c>
      <c r="M1" s="1071"/>
      <c r="N1" s="1071" t="s">
        <v>1205</v>
      </c>
      <c r="O1" s="1071" t="s">
        <v>1206</v>
      </c>
      <c r="P1" s="1071" t="s">
        <v>1207</v>
      </c>
      <c r="Q1" s="1071" t="s">
        <v>1208</v>
      </c>
      <c r="R1" s="1071" t="s">
        <v>1209</v>
      </c>
      <c r="S1" s="1071" t="s">
        <v>1210</v>
      </c>
      <c r="T1" s="1071" t="s">
        <v>1211</v>
      </c>
      <c r="U1" s="1071" t="s">
        <v>1212</v>
      </c>
      <c r="V1" s="1071"/>
      <c r="W1" s="801" t="s">
        <v>1213</v>
      </c>
      <c r="X1" s="1071" t="s">
        <v>1214</v>
      </c>
      <c r="Y1" s="1071" t="s">
        <v>1215</v>
      </c>
      <c r="Z1" s="1071"/>
      <c r="AA1" s="1071" t="s">
        <v>1216</v>
      </c>
      <c r="AB1" s="1071"/>
      <c r="AC1" s="1071" t="s">
        <v>1217</v>
      </c>
      <c r="AD1" s="1071"/>
      <c r="AF1" s="1071" t="s">
        <v>1218</v>
      </c>
      <c r="AH1" s="1071" t="s">
        <v>1219</v>
      </c>
      <c r="AI1" s="1071" t="s">
        <v>1220</v>
      </c>
      <c r="AK1" s="1071" t="s">
        <v>1221</v>
      </c>
      <c r="AM1" s="1071" t="s">
        <v>1222</v>
      </c>
      <c r="AP1" s="1071" t="s">
        <v>1223</v>
      </c>
      <c r="AQ1" s="1071" t="s">
        <v>1224</v>
      </c>
      <c r="AS1" s="1071" t="s">
        <v>1225</v>
      </c>
      <c r="AU1" s="1071" t="s">
        <v>1226</v>
      </c>
      <c r="AW1" s="1071" t="s">
        <v>1227</v>
      </c>
      <c r="AX1" s="1071" t="s">
        <v>1228</v>
      </c>
      <c r="AZ1" s="1156" t="s">
        <v>1229</v>
      </c>
      <c r="BB1" s="1071" t="s">
        <v>1230</v>
      </c>
      <c r="BC1" s="1071"/>
      <c r="BE1" s="1071" t="s">
        <v>1231</v>
      </c>
      <c r="BF1" s="1071" t="s">
        <v>1232</v>
      </c>
      <c r="BH1" s="1073" t="s">
        <v>830</v>
      </c>
      <c r="BI1" s="1074"/>
      <c r="BJ1" s="1075" t="s">
        <v>1233</v>
      </c>
      <c r="BK1" s="1074"/>
      <c r="BL1" s="1076" t="s">
        <v>929</v>
      </c>
      <c r="BM1" s="1074"/>
      <c r="BN1" s="1077" t="s">
        <v>1234</v>
      </c>
      <c r="BS1" s="1431"/>
    </row>
    <row customHeight="1" ht="11.25">
      <c r="A2" s="1078" t="s">
        <v>1235</v>
      </c>
      <c r="B2" s="1079">
        <v>2000</v>
      </c>
      <c r="C2" s="1079">
        <v>2022</v>
      </c>
      <c r="D2" s="1079" t="s">
        <v>66</v>
      </c>
      <c r="E2" s="1080" t="s">
        <v>1236</v>
      </c>
      <c r="F2" s="1080" t="s">
        <v>1237</v>
      </c>
      <c r="G2" s="1080" t="s">
        <v>1238</v>
      </c>
      <c r="H2" s="1081" t="s">
        <v>55</v>
      </c>
      <c r="I2" s="1080" t="s">
        <v>119</v>
      </c>
      <c r="J2" s="1080" t="s">
        <v>1239</v>
      </c>
      <c r="K2" s="1082" t="s">
        <v>1240</v>
      </c>
      <c r="L2" s="1083"/>
      <c r="M2" s="1082">
        <v>1</v>
      </c>
      <c r="N2" s="1166" t="s">
        <v>1241</v>
      </c>
      <c r="O2" s="1081" t="s">
        <v>1242</v>
      </c>
      <c r="P2" s="1084" t="s">
        <v>37</v>
      </c>
      <c r="Q2" s="1085" t="s">
        <v>471</v>
      </c>
      <c r="R2" s="147" t="s">
        <v>1243</v>
      </c>
      <c r="S2" s="147" t="s">
        <v>1244</v>
      </c>
      <c r="T2" s="1086" t="s">
        <v>1245</v>
      </c>
      <c r="U2" s="1083" t="s">
        <v>1246</v>
      </c>
      <c r="V2" s="1087">
        <v>1</v>
      </c>
      <c r="W2" s="1088"/>
      <c r="X2" s="1088" t="s">
        <v>1247</v>
      </c>
      <c r="Y2" s="1079" t="s">
        <v>1248</v>
      </c>
      <c r="Z2" s="1089"/>
      <c r="AA2" s="1079" t="s">
        <v>1249</v>
      </c>
      <c r="AB2" s="1090" t="s">
        <v>1249</v>
      </c>
      <c r="AC2" s="1079" t="s">
        <v>1250</v>
      </c>
      <c r="AD2" s="1090" t="s">
        <v>1250</v>
      </c>
      <c r="AF2" s="1081" t="s">
        <v>1246</v>
      </c>
      <c r="AH2" s="1080" t="s">
        <v>1251</v>
      </c>
      <c r="AI2" s="1080" t="s">
        <v>1251</v>
      </c>
      <c r="AK2" s="1080" t="s">
        <v>1252</v>
      </c>
      <c r="AM2" s="1080" t="s">
        <v>1253</v>
      </c>
      <c r="AP2" s="1091" t="s">
        <v>1247</v>
      </c>
      <c r="AQ2" s="1092" t="s">
        <v>1247</v>
      </c>
      <c r="AS2" s="1079" t="s">
        <v>1254</v>
      </c>
      <c r="AU2" s="1124" t="s">
        <v>1255</v>
      </c>
      <c r="AW2" s="1124" t="s">
        <v>1256</v>
      </c>
      <c r="AX2" s="1124" t="s">
        <v>1256</v>
      </c>
      <c r="AZ2" s="1124" t="s">
        <v>53</v>
      </c>
      <c r="BB2" s="1124" t="s">
        <v>1257</v>
      </c>
      <c r="BC2" s="1124" t="s">
        <v>1258</v>
      </c>
      <c r="BE2" s="1124">
        <v>2000</v>
      </c>
      <c r="BF2" s="1124" t="s">
        <v>1259</v>
      </c>
    </row>
    <row customHeight="1" ht="11.25">
      <c r="A3" s="1078" t="s">
        <v>1260</v>
      </c>
      <c r="B3" s="1079">
        <v>2001</v>
      </c>
      <c r="C3" s="1079">
        <v>2023</v>
      </c>
      <c r="D3" s="1079" t="s">
        <v>19</v>
      </c>
      <c r="E3" s="1080" t="s">
        <v>1261</v>
      </c>
      <c r="F3" s="1080" t="s">
        <v>1262</v>
      </c>
      <c r="G3" s="1080" t="s">
        <v>1263</v>
      </c>
      <c r="H3" s="1081" t="s">
        <v>1264</v>
      </c>
      <c r="I3" s="1080" t="s">
        <v>103</v>
      </c>
      <c r="J3" s="1080" t="s">
        <v>579</v>
      </c>
      <c r="K3" s="1082" t="s">
        <v>1173</v>
      </c>
      <c r="L3" s="1083">
        <f>_xlfn.IFERROR(MATCH(K3,OFFER_METHOD,0),0)</f>
        <v>4</v>
      </c>
      <c r="M3" s="1082">
        <v>2</v>
      </c>
      <c r="N3" s="1166" t="s">
        <v>1265</v>
      </c>
      <c r="O3" s="1081" t="s">
        <v>1266</v>
      </c>
      <c r="P3" s="1084" t="s">
        <v>1267</v>
      </c>
      <c r="Q3" s="1085" t="s">
        <v>1268</v>
      </c>
      <c r="R3" s="147" t="s">
        <v>1269</v>
      </c>
      <c r="S3" s="147" t="s">
        <v>1270</v>
      </c>
      <c r="T3" s="1086" t="s">
        <v>1271</v>
      </c>
      <c r="U3" s="1083" t="s">
        <v>1272</v>
      </c>
      <c r="V3" s="1087">
        <v>2</v>
      </c>
      <c r="W3" s="1088"/>
      <c r="X3" s="1088" t="s">
        <v>1273</v>
      </c>
      <c r="Y3" s="1079" t="s">
        <v>1248</v>
      </c>
      <c r="Z3" s="1089"/>
      <c r="AA3" s="1079" t="s">
        <v>1274</v>
      </c>
      <c r="AB3" s="1090" t="s">
        <v>1274</v>
      </c>
      <c r="AC3" s="1079" t="s">
        <v>1275</v>
      </c>
      <c r="AD3" s="1090" t="s">
        <v>1275</v>
      </c>
      <c r="AF3" s="1081" t="s">
        <v>1272</v>
      </c>
      <c r="AH3" s="1080" t="s">
        <v>1276</v>
      </c>
      <c r="AI3" s="1080" t="s">
        <v>1277</v>
      </c>
      <c r="AK3" s="1080" t="s">
        <v>1278</v>
      </c>
      <c r="AM3" s="1080" t="s">
        <v>1279</v>
      </c>
      <c r="AP3" s="1091" t="s">
        <v>169</v>
      </c>
      <c r="AQ3" s="1092" t="s">
        <v>169</v>
      </c>
      <c r="AS3" s="1079" t="s">
        <v>1280</v>
      </c>
      <c r="AU3" s="1124" t="s">
        <v>1281</v>
      </c>
      <c r="AW3" s="1124" t="s">
        <v>1282</v>
      </c>
      <c r="AX3" s="1124" t="s">
        <v>1282</v>
      </c>
      <c r="AZ3" s="1124" t="s">
        <v>1283</v>
      </c>
      <c r="BB3" s="1124" t="s">
        <v>1284</v>
      </c>
      <c r="BC3" s="1124" t="s">
        <v>1258</v>
      </c>
      <c r="BE3" s="1124">
        <v>2001</v>
      </c>
      <c r="BF3" s="1124" t="s">
        <v>1285</v>
      </c>
      <c r="BH3" s="1071" t="s">
        <v>1286</v>
      </c>
      <c r="BJ3" s="1071" t="s">
        <v>1287</v>
      </c>
      <c r="BL3" s="1071" t="s">
        <v>1288</v>
      </c>
      <c r="BN3" s="1071" t="s">
        <v>1289</v>
      </c>
      <c r="BR3" s="1071" t="s">
        <v>1290</v>
      </c>
      <c r="BS3" s="1432"/>
      <c r="BT3" s="1074"/>
      <c r="BU3" s="1071" t="s">
        <v>1291</v>
      </c>
      <c r="BV3" s="1074"/>
      <c r="BW3" s="1694"/>
      <c r="BX3" s="1696" t="s">
        <v>1292</v>
      </c>
      <c r="CA3" s="1071" t="s">
        <v>1293</v>
      </c>
    </row>
    <row customHeight="1" ht="11.25">
      <c r="A4" s="1078" t="s">
        <v>1294</v>
      </c>
      <c r="B4" s="1079">
        <v>2002</v>
      </c>
      <c r="C4" s="1079">
        <v>2024</v>
      </c>
      <c r="E4" s="1080" t="s">
        <v>1295</v>
      </c>
      <c r="F4" s="1080" t="s">
        <v>1296</v>
      </c>
      <c r="H4" s="1081" t="s">
        <v>1297</v>
      </c>
      <c r="I4" s="1080" t="s">
        <v>90</v>
      </c>
      <c r="J4" s="1080" t="s">
        <v>1298</v>
      </c>
      <c r="K4" s="1082" t="s">
        <v>1299</v>
      </c>
      <c r="L4" s="1083">
        <f>_xlfn.IFERROR(MATCH(K4,OFFER_METHOD,0),0)</f>
        <v>0</v>
      </c>
      <c r="M4" s="1082">
        <v>3</v>
      </c>
      <c r="N4" s="1166" t="s">
        <v>1300</v>
      </c>
      <c r="O4" s="1080" t="s">
        <v>1301</v>
      </c>
      <c r="Q4" s="1085" t="s">
        <v>470</v>
      </c>
      <c r="R4" s="147" t="s">
        <v>1302</v>
      </c>
      <c r="S4" s="147" t="s">
        <v>1303</v>
      </c>
      <c r="T4" s="1086" t="s">
        <v>1304</v>
      </c>
      <c r="U4" s="1083" t="s">
        <v>1305</v>
      </c>
      <c r="V4" s="1087">
        <v>3</v>
      </c>
      <c r="W4" s="1088"/>
      <c r="X4" s="1088" t="s">
        <v>1306</v>
      </c>
      <c r="Y4" s="1079" t="s">
        <v>1248</v>
      </c>
      <c r="Z4" s="1095"/>
      <c r="AC4" s="1079" t="s">
        <v>1307</v>
      </c>
      <c r="AD4" s="1090" t="s">
        <v>1307</v>
      </c>
      <c r="AF4" s="1081" t="s">
        <v>1305</v>
      </c>
      <c r="AH4" s="1081" t="s">
        <v>1308</v>
      </c>
      <c r="AK4" s="1080" t="s">
        <v>1309</v>
      </c>
      <c r="AM4" s="1080" t="s">
        <v>1310</v>
      </c>
      <c r="AP4" s="1091" t="s">
        <v>1273</v>
      </c>
      <c r="AQ4" s="1092" t="s">
        <v>1273</v>
      </c>
      <c r="AS4" s="1079" t="s">
        <v>1311</v>
      </c>
      <c r="AU4" s="1124" t="s">
        <v>1312</v>
      </c>
      <c r="AW4" s="1124" t="s">
        <v>1313</v>
      </c>
      <c r="AX4" s="1124" t="s">
        <v>1313</v>
      </c>
      <c r="AZ4" s="1124" t="s">
        <v>1314</v>
      </c>
      <c r="BB4" s="1124" t="s">
        <v>1315</v>
      </c>
      <c r="BC4" s="1124" t="s">
        <v>1316</v>
      </c>
      <c r="BE4" s="1124">
        <v>2002</v>
      </c>
      <c r="BF4" s="1124" t="s">
        <v>1317</v>
      </c>
      <c r="BH4" s="1072" t="s">
        <v>1318</v>
      </c>
      <c r="BJ4" s="1072" t="s">
        <v>1318</v>
      </c>
      <c r="BL4" s="1072" t="s">
        <v>1318</v>
      </c>
      <c r="BN4" s="1072" t="s">
        <v>1318</v>
      </c>
      <c r="BQ4" s="1436" t="s">
        <v>1319</v>
      </c>
      <c r="BR4" s="1163" t="s">
        <v>1320</v>
      </c>
      <c r="BS4" s="278"/>
      <c r="BT4" s="1436" t="s">
        <v>1321</v>
      </c>
      <c r="BU4" s="1163" t="s">
        <v>1322</v>
      </c>
      <c r="BV4" s="1074"/>
      <c r="BW4" s="1701" t="s">
        <v>1323</v>
      </c>
      <c r="BX4" s="1695" t="s">
        <v>1324</v>
      </c>
      <c r="BZ4" s="1436" t="s">
        <v>1325</v>
      </c>
      <c r="CA4" s="1163" t="s">
        <v>1326</v>
      </c>
    </row>
    <row customHeight="1" ht="11.25">
      <c r="A5" s="1078" t="s">
        <v>1327</v>
      </c>
      <c r="B5" s="1079">
        <v>2003</v>
      </c>
      <c r="C5" s="1079">
        <v>2025</v>
      </c>
      <c r="E5" s="1080" t="s">
        <v>1328</v>
      </c>
      <c r="F5" s="1080" t="s">
        <v>1329</v>
      </c>
      <c r="H5" s="1081" t="s">
        <v>1330</v>
      </c>
      <c r="I5" s="1080" t="s">
        <v>91</v>
      </c>
      <c r="K5" s="1082" t="s">
        <v>1331</v>
      </c>
      <c r="L5" s="1083">
        <f>_xlfn.IFERROR(MATCH(K5,OFFER_METHOD,0),0)</f>
        <v>0</v>
      </c>
      <c r="M5" s="1082">
        <v>4</v>
      </c>
      <c r="N5" s="1096" t="s">
        <v>1332</v>
      </c>
      <c r="O5" s="1080" t="s">
        <v>1333</v>
      </c>
      <c r="Q5" s="1085" t="s">
        <v>1334</v>
      </c>
      <c r="R5" s="147" t="s">
        <v>1335</v>
      </c>
      <c r="T5" s="1081" t="s">
        <v>1336</v>
      </c>
      <c r="U5" s="1083" t="s">
        <v>1337</v>
      </c>
      <c r="V5" s="1087">
        <v>4</v>
      </c>
      <c r="W5" s="1088"/>
      <c r="X5" s="1088" t="s">
        <v>192</v>
      </c>
      <c r="Y5" s="1079" t="s">
        <v>1338</v>
      </c>
      <c r="Z5" s="1095">
        <v>1</v>
      </c>
      <c r="AF5" s="1081" t="s">
        <v>1339</v>
      </c>
      <c r="AH5" s="1080" t="s">
        <v>1340</v>
      </c>
      <c r="AK5" s="1080" t="s">
        <v>1341</v>
      </c>
      <c r="AM5" s="1080" t="s">
        <v>1342</v>
      </c>
      <c r="AP5" s="1091" t="s">
        <v>192</v>
      </c>
      <c r="AQ5" s="1092" t="s">
        <v>192</v>
      </c>
      <c r="AU5" s="1124" t="s">
        <v>1343</v>
      </c>
      <c r="AW5" s="1124" t="s">
        <v>1344</v>
      </c>
      <c r="AX5" s="1124" t="s">
        <v>1344</v>
      </c>
      <c r="AZ5" s="1124" t="s">
        <v>1345</v>
      </c>
      <c r="BB5" s="1124" t="s">
        <v>1346</v>
      </c>
      <c r="BC5" s="1124" t="s">
        <v>1347</v>
      </c>
      <c r="BE5" s="1124">
        <v>2003</v>
      </c>
      <c r="BF5" s="1124" t="s">
        <v>1348</v>
      </c>
      <c r="BH5" s="1072" t="s">
        <v>1349</v>
      </c>
      <c r="BJ5" s="1072" t="s">
        <v>1349</v>
      </c>
      <c r="BL5" s="1072" t="s">
        <v>1349</v>
      </c>
      <c r="BN5" s="1072" t="s">
        <v>1350</v>
      </c>
      <c r="BQ5" s="1285">
        <v>4213775</v>
      </c>
      <c r="BR5" s="1072" t="s">
        <v>1247</v>
      </c>
      <c r="BS5" s="1433"/>
      <c r="BT5" s="1285">
        <v>64236871</v>
      </c>
      <c r="BU5" s="1072" t="s">
        <v>253</v>
      </c>
      <c r="BV5" s="1074"/>
      <c r="BW5" s="1699">
        <v>4213767</v>
      </c>
      <c r="BX5" s="1697" t="s">
        <v>1351</v>
      </c>
      <c r="BZ5" s="1285">
        <v>64237509</v>
      </c>
      <c r="CA5" s="1299" t="s">
        <v>1352</v>
      </c>
    </row>
    <row customHeight="1" ht="11.25">
      <c r="A6" s="1078" t="s">
        <v>1353</v>
      </c>
      <c r="B6" s="1079">
        <v>2004</v>
      </c>
      <c r="C6" s="1079">
        <v>2026</v>
      </c>
      <c r="E6" s="1080" t="s">
        <v>1354</v>
      </c>
      <c r="F6" s="1097"/>
      <c r="H6" s="1081" t="s">
        <v>1355</v>
      </c>
      <c r="I6" s="1080" t="s">
        <v>120</v>
      </c>
      <c r="J6" s="1071" t="s">
        <v>1356</v>
      </c>
      <c r="L6" s="1083">
        <f>SUM(kind_of_control_method_filter)</f>
        <v>4</v>
      </c>
      <c r="N6" s="1096" t="s">
        <v>1357</v>
      </c>
      <c r="O6" s="1080" t="s">
        <v>1358</v>
      </c>
      <c r="R6" s="147" t="s">
        <v>471</v>
      </c>
      <c r="T6" s="1081" t="s">
        <v>1359</v>
      </c>
      <c r="U6" s="1083" t="s">
        <v>1339</v>
      </c>
      <c r="V6" s="1087">
        <v>5</v>
      </c>
      <c r="W6" s="1088"/>
      <c r="X6" s="1079" t="s">
        <v>198</v>
      </c>
      <c r="Y6" s="1079" t="s">
        <v>1360</v>
      </c>
      <c r="Z6" s="1095"/>
      <c r="AA6" s="1098"/>
      <c r="AH6" s="1080" t="s">
        <v>1361</v>
      </c>
      <c r="AK6" s="1080" t="s">
        <v>1362</v>
      </c>
      <c r="AM6" s="1080" t="s">
        <v>1363</v>
      </c>
      <c r="AP6" s="1091" t="s">
        <v>198</v>
      </c>
      <c r="AQ6" s="1092" t="s">
        <v>198</v>
      </c>
      <c r="AU6" s="1124" t="s">
        <v>1364</v>
      </c>
      <c r="AW6" s="1124" t="s">
        <v>1365</v>
      </c>
      <c r="AX6" s="1124" t="s">
        <v>1365</v>
      </c>
      <c r="BB6" s="1124" t="s">
        <v>1366</v>
      </c>
      <c r="BC6" s="1124" t="s">
        <v>1347</v>
      </c>
      <c r="BE6" s="1124">
        <v>2004</v>
      </c>
      <c r="BF6" s="1124" t="s">
        <v>1367</v>
      </c>
      <c r="BH6" s="1072" t="s">
        <v>1368</v>
      </c>
      <c r="BJ6" s="1072" t="s">
        <v>1369</v>
      </c>
      <c r="BL6" s="1072" t="s">
        <v>1369</v>
      </c>
      <c r="BN6" s="1072" t="s">
        <v>1370</v>
      </c>
      <c r="BQ6" s="1285">
        <v>4213784</v>
      </c>
      <c r="BR6" s="1299" t="s">
        <v>169</v>
      </c>
      <c r="BS6" s="1434"/>
      <c r="BT6" s="1285">
        <v>64236872</v>
      </c>
      <c r="BU6" s="1072" t="s">
        <v>258</v>
      </c>
      <c r="BV6" s="1074"/>
      <c r="BW6" s="1699">
        <v>4213768</v>
      </c>
      <c r="BX6" s="1697" t="s">
        <v>278</v>
      </c>
      <c r="BZ6" s="1285">
        <v>64237510</v>
      </c>
      <c r="CA6" s="1072" t="s">
        <v>1371</v>
      </c>
    </row>
    <row customHeight="1" ht="11.25">
      <c r="A7" s="1078" t="s">
        <v>1372</v>
      </c>
      <c r="B7" s="1079">
        <v>2005</v>
      </c>
      <c r="E7" s="1080" t="s">
        <v>1373</v>
      </c>
      <c r="F7" s="1097"/>
      <c r="H7" s="1081" t="s">
        <v>1374</v>
      </c>
      <c r="I7" s="1080" t="s">
        <v>92</v>
      </c>
      <c r="J7" s="1080" t="s">
        <v>1375</v>
      </c>
      <c r="N7" s="1100" t="s">
        <v>1376</v>
      </c>
      <c r="O7" s="1080" t="s">
        <v>1377</v>
      </c>
      <c r="U7" s="1083" t="s">
        <v>19</v>
      </c>
      <c r="V7" s="374" t="s">
        <v>92</v>
      </c>
      <c r="W7" s="1088"/>
      <c r="X7" s="1079" t="s">
        <v>204</v>
      </c>
      <c r="Y7" s="1079" t="s">
        <v>1338</v>
      </c>
      <c r="Z7" s="1095"/>
      <c r="AA7" s="1098"/>
      <c r="AH7" s="1080" t="s">
        <v>1378</v>
      </c>
      <c r="AK7" s="1080" t="s">
        <v>1379</v>
      </c>
      <c r="AM7" s="1080" t="s">
        <v>1380</v>
      </c>
      <c r="AP7" s="1091" t="s">
        <v>204</v>
      </c>
      <c r="AQ7" s="1092" t="s">
        <v>204</v>
      </c>
      <c r="AU7" s="1124" t="s">
        <v>1381</v>
      </c>
      <c r="AW7" s="1124" t="s">
        <v>1382</v>
      </c>
      <c r="AX7" s="1124" t="s">
        <v>1382</v>
      </c>
      <c r="AZ7" s="1071" t="s">
        <v>1383</v>
      </c>
      <c r="BB7" s="1124" t="s">
        <v>1384</v>
      </c>
      <c r="BC7" s="1124" t="s">
        <v>1347</v>
      </c>
      <c r="BE7" s="1124">
        <v>2005</v>
      </c>
      <c r="BF7" s="1124" t="s">
        <v>1385</v>
      </c>
      <c r="BH7" s="1072" t="s">
        <v>1386</v>
      </c>
      <c r="BJ7" s="1072" t="s">
        <v>1368</v>
      </c>
      <c r="BL7" s="1072" t="s">
        <v>1368</v>
      </c>
      <c r="BN7" s="1072" t="s">
        <v>1387</v>
      </c>
      <c r="BQ7" s="1285">
        <v>4213781</v>
      </c>
      <c r="BR7" s="1072" t="s">
        <v>1273</v>
      </c>
      <c r="BS7" s="1433"/>
      <c r="BT7" s="1285">
        <v>64236873</v>
      </c>
      <c r="BU7" s="1072" t="s">
        <v>263</v>
      </c>
      <c r="BV7" s="1074"/>
      <c r="BW7" s="1699">
        <v>4213769</v>
      </c>
      <c r="BX7" s="1697" t="s">
        <v>1388</v>
      </c>
      <c r="BZ7" s="1285">
        <v>64237511</v>
      </c>
      <c r="CA7" s="1072" t="s">
        <v>293</v>
      </c>
    </row>
    <row customHeight="1" ht="11.25">
      <c r="A8" s="1078" t="s">
        <v>1389</v>
      </c>
      <c r="B8" s="1079">
        <v>2006</v>
      </c>
      <c r="E8" s="1080" t="s">
        <v>1390</v>
      </c>
      <c r="F8" s="1097"/>
      <c r="H8" s="1081" t="s">
        <v>1391</v>
      </c>
      <c r="I8" s="1080" t="s">
        <v>93</v>
      </c>
      <c r="J8" s="1080" t="s">
        <v>1392</v>
      </c>
      <c r="N8" s="1167" t="s">
        <v>1393</v>
      </c>
      <c r="O8" s="1080" t="s">
        <v>1394</v>
      </c>
      <c r="V8" s="374" t="s">
        <v>93</v>
      </c>
      <c r="W8" s="1088"/>
      <c r="X8" s="1079" t="s">
        <v>210</v>
      </c>
      <c r="Y8" s="1079" t="s">
        <v>1338</v>
      </c>
      <c r="Z8" s="1095"/>
      <c r="AA8" s="1098"/>
      <c r="AK8" s="1080" t="s">
        <v>1395</v>
      </c>
      <c r="AP8" s="1091" t="s">
        <v>210</v>
      </c>
      <c r="AQ8" s="1092" t="s">
        <v>210</v>
      </c>
      <c r="AU8" s="1124" t="s">
        <v>1396</v>
      </c>
      <c r="AW8" s="1124" t="s">
        <v>1397</v>
      </c>
      <c r="AX8" s="1124" t="s">
        <v>1397</v>
      </c>
      <c r="AZ8" s="1124" t="s">
        <v>1398</v>
      </c>
      <c r="BB8" s="1124" t="s">
        <v>1399</v>
      </c>
      <c r="BC8" s="1124" t="s">
        <v>1347</v>
      </c>
      <c r="BE8" s="1124">
        <v>2006</v>
      </c>
      <c r="BF8" s="1124" t="s">
        <v>1400</v>
      </c>
      <c r="BH8" s="1072" t="s">
        <v>1401</v>
      </c>
      <c r="BJ8" s="1072" t="s">
        <v>1402</v>
      </c>
      <c r="BL8" s="1072" t="s">
        <v>1402</v>
      </c>
      <c r="BN8" s="1072" t="s">
        <v>1403</v>
      </c>
      <c r="BQ8" s="1285">
        <v>4213776</v>
      </c>
      <c r="BR8" s="1072" t="s">
        <v>192</v>
      </c>
      <c r="BS8" s="1433"/>
      <c r="BT8" s="1285">
        <v>64236874</v>
      </c>
      <c r="BU8" s="1299" t="s">
        <v>1404</v>
      </c>
      <c r="BV8" s="1074"/>
      <c r="BW8" s="1699">
        <v>4213770</v>
      </c>
      <c r="BX8" s="1700" t="s">
        <v>1405</v>
      </c>
      <c r="BZ8" s="1285">
        <v>64237512</v>
      </c>
      <c r="CA8" s="1072" t="s">
        <v>288</v>
      </c>
    </row>
    <row customHeight="1" ht="11.25">
      <c r="A9" s="1078" t="s">
        <v>1406</v>
      </c>
      <c r="B9" s="1079">
        <v>2007</v>
      </c>
      <c r="E9" s="1080" t="s">
        <v>1407</v>
      </c>
      <c r="F9" s="1097"/>
      <c r="G9" s="1071" t="s">
        <v>1408</v>
      </c>
      <c r="H9" s="1071" t="s">
        <v>1409</v>
      </c>
      <c r="I9" s="1080" t="s">
        <v>121</v>
      </c>
      <c r="O9" s="1080" t="s">
        <v>472</v>
      </c>
      <c r="V9" s="374" t="s">
        <v>121</v>
      </c>
      <c r="W9" s="1088"/>
      <c r="X9" s="1079" t="s">
        <v>216</v>
      </c>
      <c r="Y9" s="1079" t="s">
        <v>1248</v>
      </c>
      <c r="Z9" s="1095">
        <v>1</v>
      </c>
      <c r="AA9" s="1098"/>
      <c r="AK9" s="1080" t="s">
        <v>1410</v>
      </c>
      <c r="AP9" s="1091" t="s">
        <v>1411</v>
      </c>
      <c r="AQ9" s="1092" t="s">
        <v>1411</v>
      </c>
      <c r="AW9" s="1124" t="s">
        <v>1412</v>
      </c>
      <c r="AX9" s="1124" t="s">
        <v>1412</v>
      </c>
      <c r="AZ9" s="1124" t="s">
        <v>1413</v>
      </c>
      <c r="BB9" s="1124" t="s">
        <v>1414</v>
      </c>
      <c r="BC9" s="1124" t="s">
        <v>1347</v>
      </c>
      <c r="BE9" s="1124">
        <v>2007</v>
      </c>
      <c r="BF9" s="1124" t="s">
        <v>1415</v>
      </c>
      <c r="BH9" s="1072" t="s">
        <v>1416</v>
      </c>
      <c r="BJ9" s="1072" t="s">
        <v>1417</v>
      </c>
      <c r="BL9" s="1072" t="s">
        <v>1417</v>
      </c>
      <c r="BN9" s="1072" t="s">
        <v>1418</v>
      </c>
      <c r="BQ9" s="1285">
        <v>4213777</v>
      </c>
      <c r="BR9" s="1072" t="s">
        <v>198</v>
      </c>
      <c r="BS9" s="1433"/>
      <c r="BT9" s="1285">
        <v>64236875</v>
      </c>
      <c r="BU9" s="1072" t="s">
        <v>268</v>
      </c>
      <c r="BV9" s="1074"/>
      <c r="BW9" s="1694"/>
      <c r="BX9" s="1694"/>
    </row>
    <row customHeight="1" ht="11.25">
      <c r="A10" s="1078" t="s">
        <v>1419</v>
      </c>
      <c r="B10" s="1079">
        <v>2008</v>
      </c>
      <c r="E10" s="1080" t="s">
        <v>1420</v>
      </c>
      <c r="F10" s="1097"/>
      <c r="G10" s="1080" t="s">
        <v>1421</v>
      </c>
      <c r="H10" s="1080" t="s">
        <v>1422</v>
      </c>
      <c r="I10" s="1080" t="s">
        <v>157</v>
      </c>
      <c r="J10" s="1071" t="s">
        <v>1423</v>
      </c>
      <c r="K10" s="1071" t="s">
        <v>1424</v>
      </c>
      <c r="O10" s="1080" t="s">
        <v>1425</v>
      </c>
      <c r="V10" s="375" t="s">
        <v>157</v>
      </c>
      <c r="W10" s="1101"/>
      <c r="X10" s="1101" t="s">
        <v>1426</v>
      </c>
      <c r="Y10" s="1102" t="s">
        <v>1427</v>
      </c>
      <c r="Z10" s="1095"/>
      <c r="AP10" s="1091" t="s">
        <v>1426</v>
      </c>
      <c r="AQ10" s="1092" t="s">
        <v>1426</v>
      </c>
      <c r="AW10" s="1124" t="s">
        <v>1428</v>
      </c>
      <c r="AX10" s="1124" t="s">
        <v>1428</v>
      </c>
      <c r="AZ10" s="1124" t="s">
        <v>1429</v>
      </c>
      <c r="BB10" s="1124" t="s">
        <v>1430</v>
      </c>
      <c r="BC10" s="1124" t="s">
        <v>1347</v>
      </c>
      <c r="BE10" s="1124">
        <v>2008</v>
      </c>
      <c r="BF10" s="1124" t="s">
        <v>1431</v>
      </c>
      <c r="BH10" s="1072" t="s">
        <v>1432</v>
      </c>
      <c r="BJ10" s="1072" t="s">
        <v>1433</v>
      </c>
      <c r="BL10" s="1072" t="s">
        <v>1433</v>
      </c>
      <c r="BN10" s="1072" t="s">
        <v>1434</v>
      </c>
      <c r="BQ10" s="1285">
        <v>4213778</v>
      </c>
      <c r="BR10" s="1072" t="s">
        <v>204</v>
      </c>
      <c r="BS10" s="1433"/>
      <c r="BT10" s="1285">
        <v>64236876</v>
      </c>
      <c r="BU10" s="1072" t="s">
        <v>248</v>
      </c>
      <c r="BV10" s="1074"/>
      <c r="BW10" s="1694"/>
      <c r="BX10" s="1694"/>
    </row>
    <row customHeight="1" ht="11.25">
      <c r="A11" s="1078" t="s">
        <v>1435</v>
      </c>
      <c r="B11" s="1079">
        <v>2009</v>
      </c>
      <c r="E11" s="1080" t="s">
        <v>1436</v>
      </c>
      <c r="F11" s="1097"/>
      <c r="G11" s="1080" t="s">
        <v>1437</v>
      </c>
      <c r="H11" s="1080" t="s">
        <v>1438</v>
      </c>
      <c r="I11" s="1080" t="s">
        <v>158</v>
      </c>
      <c r="J11" s="1081" t="s">
        <v>1439</v>
      </c>
      <c r="K11" s="1103" t="s">
        <v>1440</v>
      </c>
      <c r="O11" s="1081" t="s">
        <v>1441</v>
      </c>
      <c r="V11" s="374" t="s">
        <v>158</v>
      </c>
      <c r="W11" s="279"/>
      <c r="X11" s="1088" t="s">
        <v>1411</v>
      </c>
      <c r="Y11" s="1079" t="s">
        <v>1442</v>
      </c>
      <c r="Z11" s="1095"/>
      <c r="AP11" s="1091" t="s">
        <v>216</v>
      </c>
      <c r="AQ11" s="1093" t="s">
        <v>216</v>
      </c>
      <c r="AW11" s="1124" t="s">
        <v>1443</v>
      </c>
      <c r="AX11" s="1124" t="s">
        <v>1443</v>
      </c>
      <c r="AZ11" s="1124" t="s">
        <v>1444</v>
      </c>
      <c r="BB11" s="1124" t="s">
        <v>1445</v>
      </c>
      <c r="BC11" s="1124" t="s">
        <v>1347</v>
      </c>
      <c r="BE11" s="1124">
        <v>2009</v>
      </c>
      <c r="BF11" s="1124" t="s">
        <v>1446</v>
      </c>
      <c r="BH11" s="1072" t="s">
        <v>1447</v>
      </c>
      <c r="BJ11" s="1072" t="s">
        <v>1416</v>
      </c>
      <c r="BL11" s="1072" t="s">
        <v>1416</v>
      </c>
      <c r="BN11" s="1072" t="s">
        <v>1448</v>
      </c>
      <c r="BQ11" s="1285">
        <v>4213780</v>
      </c>
      <c r="BR11" s="1072" t="s">
        <v>210</v>
      </c>
      <c r="BS11" s="1433"/>
      <c r="BW11" s="1694"/>
      <c r="BX11" s="1694"/>
    </row>
    <row customHeight="1" ht="11.25">
      <c r="A12" s="1078" t="s">
        <v>1449</v>
      </c>
      <c r="B12" s="1079">
        <v>2010</v>
      </c>
      <c r="E12" s="1080" t="s">
        <v>1450</v>
      </c>
      <c r="F12" s="1097"/>
      <c r="G12" s="1080" t="s">
        <v>1438</v>
      </c>
      <c r="I12" s="1080" t="s">
        <v>159</v>
      </c>
      <c r="J12" s="1081" t="s">
        <v>1451</v>
      </c>
      <c r="K12" s="1103" t="s">
        <v>1452</v>
      </c>
      <c r="O12" s="1081" t="s">
        <v>471</v>
      </c>
      <c r="V12" s="374" t="s">
        <v>159</v>
      </c>
      <c r="W12" s="1093"/>
      <c r="X12" s="1088" t="s">
        <v>1453</v>
      </c>
      <c r="Y12" s="1079" t="s">
        <v>1248</v>
      </c>
      <c r="AP12" s="1091"/>
      <c r="AW12" s="1124" t="s">
        <v>158</v>
      </c>
      <c r="AX12" s="1124" t="s">
        <v>158</v>
      </c>
      <c r="AZ12" s="1124" t="s">
        <v>1454</v>
      </c>
      <c r="BB12" s="1124" t="s">
        <v>1455</v>
      </c>
      <c r="BC12" s="1124" t="s">
        <v>1347</v>
      </c>
      <c r="BE12" s="1124">
        <v>2010</v>
      </c>
      <c r="BF12" s="1124" t="s">
        <v>1456</v>
      </c>
      <c r="BH12" s="1072" t="s">
        <v>1457</v>
      </c>
      <c r="BJ12" s="1072" t="s">
        <v>1458</v>
      </c>
      <c r="BL12" s="1072" t="s">
        <v>1458</v>
      </c>
      <c r="BN12" s="1072" t="s">
        <v>1459</v>
      </c>
      <c r="BQ12" s="1285">
        <v>4213779</v>
      </c>
      <c r="BR12" s="1072" t="s">
        <v>1411</v>
      </c>
      <c r="BS12" s="1433"/>
      <c r="BT12" s="1074"/>
      <c r="BU12" s="1074"/>
      <c r="BV12" s="1074"/>
      <c r="BW12" s="1694"/>
      <c r="BX12" s="1694"/>
    </row>
    <row customHeight="1" ht="11.25">
      <c r="A13" s="1078" t="s">
        <v>1460</v>
      </c>
      <c r="B13" s="1079">
        <v>2011</v>
      </c>
      <c r="E13" s="1080" t="s">
        <v>1461</v>
      </c>
      <c r="F13" s="1097"/>
      <c r="I13" s="1080" t="s">
        <v>160</v>
      </c>
      <c r="K13" s="1103" t="s">
        <v>1410</v>
      </c>
      <c r="V13" s="374" t="s">
        <v>160</v>
      </c>
      <c r="W13" s="1093"/>
      <c r="X13" s="1093"/>
      <c r="Y13" s="1093"/>
      <c r="AW13" s="1124" t="s">
        <v>159</v>
      </c>
      <c r="AX13" s="1124" t="s">
        <v>159</v>
      </c>
      <c r="BB13" s="1124" t="s">
        <v>1462</v>
      </c>
      <c r="BC13" s="1124" t="s">
        <v>1463</v>
      </c>
      <c r="BE13" s="1124">
        <v>2011</v>
      </c>
      <c r="BF13" s="1124" t="s">
        <v>1464</v>
      </c>
      <c r="BH13" s="1072" t="s">
        <v>1465</v>
      </c>
      <c r="BJ13" s="1072" t="s">
        <v>1447</v>
      </c>
      <c r="BL13" s="1072" t="s">
        <v>1447</v>
      </c>
      <c r="BN13" s="1072" t="s">
        <v>1466</v>
      </c>
      <c r="BQ13" s="1285">
        <v>4213783</v>
      </c>
      <c r="BR13" s="1072" t="s">
        <v>1426</v>
      </c>
      <c r="BS13" s="1433"/>
      <c r="BT13" s="1074"/>
      <c r="BU13" s="1074"/>
      <c r="BV13" s="1074"/>
      <c r="BW13" s="1698"/>
      <c r="BX13" s="1694"/>
    </row>
    <row customHeight="1" ht="11.25">
      <c r="A14" s="1078" t="s">
        <v>1467</v>
      </c>
      <c r="B14" s="1079">
        <v>2012</v>
      </c>
      <c r="I14" s="1080" t="s">
        <v>161</v>
      </c>
      <c r="J14" s="1071" t="s">
        <v>1468</v>
      </c>
      <c r="N14" s="1071" t="s">
        <v>1469</v>
      </c>
      <c r="V14" s="1087">
        <v>13</v>
      </c>
      <c r="W14" s="1088"/>
      <c r="X14" s="1088" t="s">
        <v>169</v>
      </c>
      <c r="Y14" s="1079" t="s">
        <v>1248</v>
      </c>
      <c r="AW14" s="1124" t="s">
        <v>160</v>
      </c>
      <c r="AX14" s="1124" t="s">
        <v>160</v>
      </c>
      <c r="AZ14" s="1071" t="s">
        <v>1470</v>
      </c>
      <c r="BB14" s="1124" t="s">
        <v>1471</v>
      </c>
      <c r="BC14" s="1124" t="s">
        <v>1463</v>
      </c>
      <c r="BE14" s="1124">
        <v>2012</v>
      </c>
      <c r="BH14" s="1072" t="s">
        <v>1387</v>
      </c>
      <c r="BJ14" s="1221" t="s">
        <v>1472</v>
      </c>
      <c r="BL14" s="1221" t="s">
        <v>1472</v>
      </c>
      <c r="BN14" s="1072" t="s">
        <v>1473</v>
      </c>
      <c r="BQ14" s="1285">
        <v>4213782</v>
      </c>
      <c r="BR14" s="1072" t="s">
        <v>216</v>
      </c>
      <c r="BS14" s="1433"/>
      <c r="BT14" s="1074"/>
      <c r="BU14" s="1074"/>
      <c r="BV14" s="1074"/>
      <c r="BW14" s="1698"/>
      <c r="BX14" s="1694"/>
    </row>
    <row customHeight="1" ht="19.5">
      <c r="A15" s="1078" t="s">
        <v>1474</v>
      </c>
      <c r="B15" s="1079">
        <v>2013</v>
      </c>
      <c r="E15" s="1702" t="s">
        <v>1475</v>
      </c>
      <c r="G15" s="1071" t="s">
        <v>1476</v>
      </c>
      <c r="H15" s="1071" t="s">
        <v>1477</v>
      </c>
      <c r="I15" s="1082" t="s">
        <v>162</v>
      </c>
      <c r="J15" s="1093" t="s">
        <v>606</v>
      </c>
      <c r="N15" s="1162" t="s">
        <v>1478</v>
      </c>
      <c r="X15" s="1091"/>
      <c r="AW15" s="1124" t="s">
        <v>161</v>
      </c>
      <c r="AX15" s="1124" t="s">
        <v>161</v>
      </c>
      <c r="AZ15" s="1124" t="s">
        <v>1398</v>
      </c>
      <c r="BB15" s="1124" t="s">
        <v>1479</v>
      </c>
      <c r="BC15" s="1124" t="s">
        <v>1463</v>
      </c>
      <c r="BE15" s="1124">
        <v>2013</v>
      </c>
      <c r="BH15" s="1072" t="s">
        <v>1403</v>
      </c>
      <c r="BJ15" s="1221" t="s">
        <v>1480</v>
      </c>
      <c r="BL15" s="1221" t="s">
        <v>1480</v>
      </c>
      <c r="BN15" s="1072" t="s">
        <v>1481</v>
      </c>
      <c r="BR15" s="1074"/>
      <c r="BS15" s="1435"/>
      <c r="BT15" s="1074"/>
      <c r="BU15" s="1074"/>
      <c r="BV15" s="1074"/>
      <c r="BW15" s="1698"/>
      <c r="BX15" s="1694"/>
    </row>
    <row customHeight="1" ht="21">
      <c r="A16" s="1874" t="s">
        <v>1482</v>
      </c>
      <c r="B16" s="1079">
        <v>2014</v>
      </c>
      <c r="E16" s="1703" t="s">
        <v>1483</v>
      </c>
      <c r="G16" s="1080" t="s">
        <v>1484</v>
      </c>
      <c r="H16" s="1080" t="s">
        <v>1485</v>
      </c>
      <c r="I16" s="1082" t="s">
        <v>1486</v>
      </c>
      <c r="J16" s="1093" t="s">
        <v>579</v>
      </c>
      <c r="N16" s="1162" t="s">
        <v>1487</v>
      </c>
      <c r="AW16" s="1124" t="s">
        <v>162</v>
      </c>
      <c r="AX16" s="1124" t="s">
        <v>162</v>
      </c>
      <c r="AZ16" s="1124" t="s">
        <v>1413</v>
      </c>
      <c r="BB16" s="1124" t="s">
        <v>1488</v>
      </c>
      <c r="BC16" s="1124" t="s">
        <v>1463</v>
      </c>
      <c r="BE16" s="1124">
        <v>2014</v>
      </c>
      <c r="BH16" s="1072" t="s">
        <v>1418</v>
      </c>
      <c r="BJ16" s="1221" t="s">
        <v>1489</v>
      </c>
      <c r="BL16" s="1221" t="s">
        <v>1489</v>
      </c>
      <c r="BN16" s="1072" t="s">
        <v>1490</v>
      </c>
      <c r="BR16" s="1074"/>
      <c r="BS16" s="1435"/>
      <c r="BT16" s="1074"/>
      <c r="BU16" s="1074"/>
      <c r="BV16" s="1074"/>
      <c r="BW16" s="1698"/>
      <c r="BX16" s="1694"/>
    </row>
    <row customHeight="1" ht="21">
      <c r="A17" s="1078" t="s">
        <v>1491</v>
      </c>
      <c r="B17" s="1079">
        <v>2015</v>
      </c>
      <c r="G17" s="1080" t="s">
        <v>1438</v>
      </c>
      <c r="H17" s="1080" t="s">
        <v>1438</v>
      </c>
      <c r="I17" s="1080" t="s">
        <v>99</v>
      </c>
      <c r="N17" s="1162" t="s">
        <v>1492</v>
      </c>
      <c r="X17" s="1091"/>
      <c r="AW17" s="1124" t="s">
        <v>1486</v>
      </c>
      <c r="AX17" s="1124" t="s">
        <v>1486</v>
      </c>
      <c r="AZ17" s="1124" t="s">
        <v>1493</v>
      </c>
      <c r="BB17" s="1124" t="s">
        <v>1494</v>
      </c>
      <c r="BC17" s="1124" t="s">
        <v>1347</v>
      </c>
      <c r="BE17" s="1124">
        <v>2015</v>
      </c>
      <c r="BH17" s="1072" t="s">
        <v>1434</v>
      </c>
      <c r="BJ17" s="1221" t="s">
        <v>1495</v>
      </c>
      <c r="BL17" s="1221" t="s">
        <v>1495</v>
      </c>
      <c r="BN17" s="1072" t="s">
        <v>1496</v>
      </c>
      <c r="BR17" s="1071" t="s">
        <v>1290</v>
      </c>
      <c r="BS17" s="1432"/>
      <c r="BU17" s="1071" t="s">
        <v>1497</v>
      </c>
      <c r="BV17" s="1074"/>
      <c r="BW17" s="1694"/>
      <c r="BX17" s="1696" t="s">
        <v>1498</v>
      </c>
      <c r="CA17" s="1071" t="s">
        <v>1499</v>
      </c>
      <c r="CD17" s="1071" t="s">
        <v>1500</v>
      </c>
    </row>
    <row customHeight="1" ht="21">
      <c r="A18" s="1078" t="s">
        <v>1501</v>
      </c>
      <c r="B18" s="1079">
        <v>2016</v>
      </c>
      <c r="E18" s="2009" t="s">
        <v>1502</v>
      </c>
      <c r="I18" s="1080" t="s">
        <v>1503</v>
      </c>
      <c r="N18" s="1162" t="s">
        <v>1504</v>
      </c>
      <c r="X18" s="1091"/>
      <c r="AW18" s="1124" t="s">
        <v>99</v>
      </c>
      <c r="AX18" s="1124" t="s">
        <v>99</v>
      </c>
      <c r="BB18" s="1124" t="s">
        <v>1505</v>
      </c>
      <c r="BC18" s="1124" t="s">
        <v>1347</v>
      </c>
      <c r="BE18" s="1124">
        <v>2016</v>
      </c>
      <c r="BH18" s="1072" t="s">
        <v>1448</v>
      </c>
      <c r="BJ18" s="1221" t="s">
        <v>1506</v>
      </c>
      <c r="BL18" s="1221" t="s">
        <v>1506</v>
      </c>
      <c r="BN18" s="1072" t="s">
        <v>1507</v>
      </c>
      <c r="BQ18" s="1436" t="s">
        <v>1319</v>
      </c>
      <c r="BR18" s="1163" t="s">
        <v>1320</v>
      </c>
      <c r="BS18" s="278"/>
      <c r="BT18" s="1436" t="s">
        <v>1508</v>
      </c>
      <c r="BU18" s="1163" t="s">
        <v>1509</v>
      </c>
      <c r="BV18" s="1074"/>
      <c r="BW18" s="1701" t="s">
        <v>1510</v>
      </c>
      <c r="BX18" s="1695" t="s">
        <v>1511</v>
      </c>
      <c r="BZ18" s="1436" t="s">
        <v>1512</v>
      </c>
      <c r="CA18" s="1163" t="s">
        <v>1513</v>
      </c>
      <c r="CC18" s="1436" t="s">
        <v>1514</v>
      </c>
      <c r="CD18" s="1163" t="s">
        <v>1515</v>
      </c>
    </row>
    <row customHeight="1" ht="21">
      <c r="A19" s="1874" t="s">
        <v>1516</v>
      </c>
      <c r="B19" s="1079">
        <v>2017</v>
      </c>
      <c r="E19" s="1078" t="s">
        <v>191</v>
      </c>
      <c r="I19" s="1080" t="s">
        <v>1517</v>
      </c>
      <c r="N19" s="1162" t="s">
        <v>1518</v>
      </c>
      <c r="X19" s="1091"/>
      <c r="AW19" s="1124" t="s">
        <v>1503</v>
      </c>
      <c r="AX19" s="1124" t="s">
        <v>1503</v>
      </c>
      <c r="AZ19" s="1071" t="s">
        <v>1519</v>
      </c>
      <c r="BB19" s="1124" t="s">
        <v>1520</v>
      </c>
      <c r="BC19" s="1124" t="s">
        <v>1347</v>
      </c>
      <c r="BE19" s="1124">
        <v>2017</v>
      </c>
      <c r="BH19" s="1072" t="s">
        <v>1521</v>
      </c>
      <c r="BJ19" s="1221" t="s">
        <v>1522</v>
      </c>
      <c r="BL19" s="1221" t="s">
        <v>1522</v>
      </c>
      <c r="BQ19" s="1285">
        <v>4190064</v>
      </c>
      <c r="BR19" s="1072" t="s">
        <v>1523</v>
      </c>
      <c r="BS19" s="1433"/>
      <c r="BT19" s="1285">
        <v>4189671</v>
      </c>
      <c r="BU19" s="1072" t="s">
        <v>1524</v>
      </c>
      <c r="BV19" s="1074"/>
      <c r="BW19" s="1699">
        <v>4189706</v>
      </c>
      <c r="BX19" s="1697" t="s">
        <v>1525</v>
      </c>
      <c r="BZ19" s="1285">
        <v>4189714</v>
      </c>
      <c r="CA19" s="1072" t="s">
        <v>1526</v>
      </c>
      <c r="CC19" s="1285">
        <v>4189708</v>
      </c>
      <c r="CD19" s="1072" t="s">
        <v>1527</v>
      </c>
    </row>
    <row customHeight="1" ht="21">
      <c r="A20" s="1078" t="s">
        <v>1528</v>
      </c>
      <c r="B20" s="1079">
        <v>2018</v>
      </c>
      <c r="E20" s="1078" t="s">
        <v>169</v>
      </c>
      <c r="I20" s="1080" t="s">
        <v>1529</v>
      </c>
      <c r="N20" s="1162" t="s">
        <v>1530</v>
      </c>
      <c r="AW20" s="1124" t="s">
        <v>1517</v>
      </c>
      <c r="AX20" s="1124" t="s">
        <v>1517</v>
      </c>
      <c r="AZ20" s="1124" t="s">
        <v>1531</v>
      </c>
      <c r="BB20" s="1124" t="s">
        <v>1532</v>
      </c>
      <c r="BC20" s="1124" t="s">
        <v>1463</v>
      </c>
      <c r="BE20" s="1124">
        <v>2018</v>
      </c>
      <c r="BH20" s="1072" t="s">
        <v>1459</v>
      </c>
      <c r="BJ20" s="1072" t="s">
        <v>1387</v>
      </c>
      <c r="BL20" s="1072" t="s">
        <v>1387</v>
      </c>
      <c r="BQ20" s="1285">
        <v>4190065</v>
      </c>
      <c r="BR20" s="1072" t="s">
        <v>1533</v>
      </c>
      <c r="BS20" s="1433"/>
      <c r="BT20" s="1285">
        <v>4189672</v>
      </c>
      <c r="BU20" s="1072" t="s">
        <v>1534</v>
      </c>
      <c r="BV20" s="1074"/>
      <c r="BW20" s="1699">
        <v>4189705</v>
      </c>
      <c r="BX20" s="1697" t="s">
        <v>1535</v>
      </c>
      <c r="BZ20" s="1285">
        <v>4189713</v>
      </c>
      <c r="CA20" s="1072" t="s">
        <v>1535</v>
      </c>
      <c r="CC20" s="1285">
        <v>4189709</v>
      </c>
      <c r="CD20" s="1072" t="s">
        <v>1536</v>
      </c>
    </row>
    <row customHeight="1" ht="21">
      <c r="A21" s="1078" t="s">
        <v>1537</v>
      </c>
      <c r="B21" s="1079">
        <v>2019</v>
      </c>
      <c r="I21" s="1080" t="s">
        <v>1538</v>
      </c>
      <c r="N21" s="1162" t="s">
        <v>1539</v>
      </c>
      <c r="AW21" s="1124" t="s">
        <v>1529</v>
      </c>
      <c r="AX21" s="1124" t="s">
        <v>1529</v>
      </c>
      <c r="AZ21" s="1124" t="s">
        <v>1540</v>
      </c>
      <c r="BB21" s="1124" t="s">
        <v>1541</v>
      </c>
      <c r="BC21" s="1124" t="s">
        <v>1347</v>
      </c>
      <c r="BE21" s="1124">
        <v>2019</v>
      </c>
      <c r="BH21" s="1072" t="s">
        <v>1466</v>
      </c>
      <c r="BJ21" s="1072" t="s">
        <v>1403</v>
      </c>
      <c r="BL21" s="1072" t="s">
        <v>1403</v>
      </c>
      <c r="BQ21" s="1285">
        <v>4190066</v>
      </c>
      <c r="BR21" s="1072" t="s">
        <v>1542</v>
      </c>
      <c r="BS21" s="1433"/>
      <c r="BT21" s="1285">
        <v>4189673</v>
      </c>
      <c r="BU21" s="1072" t="s">
        <v>1543</v>
      </c>
      <c r="BV21" s="1074"/>
      <c r="BW21" s="1699">
        <v>4189707</v>
      </c>
      <c r="BX21" s="1697" t="s">
        <v>1544</v>
      </c>
      <c r="BZ21" s="1285">
        <v>4189712</v>
      </c>
      <c r="CA21" s="1072" t="s">
        <v>1545</v>
      </c>
      <c r="CC21" s="1285">
        <v>4189710</v>
      </c>
      <c r="CD21" s="1072" t="s">
        <v>1546</v>
      </c>
    </row>
    <row customHeight="1" ht="21">
      <c r="A22" s="1078" t="s">
        <v>1547</v>
      </c>
      <c r="B22" s="1079">
        <v>2020</v>
      </c>
      <c r="N22" s="1162" t="s">
        <v>1548</v>
      </c>
      <c r="AW22" s="1124" t="s">
        <v>1538</v>
      </c>
      <c r="AX22" s="1124" t="s">
        <v>1538</v>
      </c>
      <c r="AZ22" s="1124" t="s">
        <v>1549</v>
      </c>
      <c r="BB22" s="1124" t="s">
        <v>1550</v>
      </c>
      <c r="BC22" s="1124" t="s">
        <v>1347</v>
      </c>
      <c r="BE22" s="1124">
        <v>2020</v>
      </c>
      <c r="BH22" s="1072" t="s">
        <v>1473</v>
      </c>
      <c r="BJ22" s="1072" t="s">
        <v>1418</v>
      </c>
      <c r="BL22" s="1072" t="s">
        <v>1418</v>
      </c>
      <c r="BQ22" s="1285">
        <v>4190067</v>
      </c>
      <c r="BR22" s="1072" t="s">
        <v>1551</v>
      </c>
      <c r="BS22" s="1433"/>
      <c r="BT22" s="1285">
        <v>4189674</v>
      </c>
      <c r="BU22" s="1072" t="s">
        <v>1552</v>
      </c>
      <c r="BV22" s="1074"/>
      <c r="BW22" s="1074"/>
      <c r="CC22" s="1285">
        <v>4189711</v>
      </c>
      <c r="CD22" s="1072" t="s">
        <v>317</v>
      </c>
    </row>
    <row customHeight="1" ht="21">
      <c r="A23" s="1078" t="s">
        <v>1553</v>
      </c>
      <c r="B23" s="1079">
        <v>2021</v>
      </c>
      <c r="AW23" s="1124" t="s">
        <v>1554</v>
      </c>
      <c r="AX23" s="1124" t="s">
        <v>1554</v>
      </c>
      <c r="AZ23" s="1124" t="s">
        <v>1555</v>
      </c>
      <c r="BB23" s="1124" t="s">
        <v>1556</v>
      </c>
      <c r="BC23" s="1124" t="s">
        <v>1258</v>
      </c>
      <c r="BE23" s="1124">
        <v>2021</v>
      </c>
      <c r="BH23" s="1072" t="s">
        <v>1481</v>
      </c>
      <c r="BJ23" s="1072" t="s">
        <v>1434</v>
      </c>
      <c r="BL23" s="1072" t="s">
        <v>1434</v>
      </c>
      <c r="BQ23" s="1285">
        <v>4190068</v>
      </c>
      <c r="BR23" s="1072" t="s">
        <v>1557</v>
      </c>
      <c r="BS23" s="1433"/>
      <c r="BT23" s="1285">
        <v>4189675</v>
      </c>
      <c r="BU23" s="1072" t="s">
        <v>1558</v>
      </c>
      <c r="BV23" s="1074"/>
      <c r="BW23" s="1074"/>
      <c r="CC23" s="1285">
        <v>5110778</v>
      </c>
      <c r="CD23" s="1072" t="s">
        <v>1559</v>
      </c>
    </row>
    <row customHeight="1" ht="21">
      <c r="A24" s="1078" t="s">
        <v>1560</v>
      </c>
      <c r="B24" s="1079">
        <v>2022</v>
      </c>
      <c r="AW24" s="1124" t="s">
        <v>1561</v>
      </c>
      <c r="AX24" s="1124" t="s">
        <v>1561</v>
      </c>
      <c r="AZ24" s="1124" t="s">
        <v>1562</v>
      </c>
      <c r="BB24" s="1124" t="s">
        <v>1563</v>
      </c>
      <c r="BC24" s="1124" t="s">
        <v>1564</v>
      </c>
      <c r="BE24" s="1124">
        <v>2022</v>
      </c>
      <c r="BH24" s="1072" t="s">
        <v>1490</v>
      </c>
      <c r="BJ24" s="1072" t="s">
        <v>1448</v>
      </c>
      <c r="BL24" s="1072" t="s">
        <v>1448</v>
      </c>
      <c r="BQ24" s="1285">
        <v>4190069</v>
      </c>
      <c r="BR24" s="1072" t="s">
        <v>1565</v>
      </c>
      <c r="BS24" s="1433"/>
      <c r="BT24" s="1285">
        <v>4189676</v>
      </c>
      <c r="BU24" s="1072" t="s">
        <v>1566</v>
      </c>
      <c r="BV24" s="1074"/>
      <c r="BW24" s="1074"/>
      <c r="CC24" s="1285">
        <v>25575374</v>
      </c>
      <c r="CD24" s="1072" t="s">
        <v>1567</v>
      </c>
    </row>
    <row customHeight="1" ht="11.25">
      <c r="A25" s="1078" t="s">
        <v>1568</v>
      </c>
      <c r="B25" s="1079">
        <v>2023</v>
      </c>
      <c r="AW25" s="1124" t="s">
        <v>1569</v>
      </c>
      <c r="AX25" s="1124" t="s">
        <v>1569</v>
      </c>
      <c r="AZ25" s="1124" t="s">
        <v>1570</v>
      </c>
      <c r="BB25" s="1124" t="s">
        <v>1571</v>
      </c>
      <c r="BC25" s="1124" t="s">
        <v>1564</v>
      </c>
      <c r="BE25" s="1124">
        <v>2023</v>
      </c>
      <c r="BH25" s="1072" t="s">
        <v>1496</v>
      </c>
      <c r="BJ25" s="1072" t="s">
        <v>1521</v>
      </c>
      <c r="BL25" s="1072" t="s">
        <v>1521</v>
      </c>
      <c r="BQ25" s="1285">
        <v>4190070</v>
      </c>
      <c r="BR25" s="1072" t="s">
        <v>1572</v>
      </c>
      <c r="BS25" s="1433"/>
      <c r="BT25" s="1285">
        <v>4189677</v>
      </c>
      <c r="BU25" s="1072" t="s">
        <v>1573</v>
      </c>
      <c r="BV25" s="1074"/>
      <c r="BW25" s="1074"/>
    </row>
    <row customHeight="1" ht="11.25">
      <c r="A26" s="1078" t="s">
        <v>1574</v>
      </c>
      <c r="B26" s="1079">
        <v>2024</v>
      </c>
      <c r="J26" s="1735" t="s">
        <v>1575</v>
      </c>
      <c r="AX26" s="1124" t="s">
        <v>1576</v>
      </c>
      <c r="AZ26" s="1124" t="s">
        <v>1441</v>
      </c>
      <c r="BB26" s="1124" t="s">
        <v>1577</v>
      </c>
      <c r="BC26" s="1124" t="s">
        <v>1564</v>
      </c>
      <c r="BE26" s="1124">
        <v>2024</v>
      </c>
      <c r="BH26" s="1072" t="s">
        <v>1507</v>
      </c>
      <c r="BJ26" s="1072" t="s">
        <v>1459</v>
      </c>
      <c r="BL26" s="1072" t="s">
        <v>1459</v>
      </c>
      <c r="BQ26" s="1285">
        <v>4190071</v>
      </c>
      <c r="BR26" s="1072" t="s">
        <v>1578</v>
      </c>
      <c r="BS26" s="1433"/>
      <c r="BV26" s="1074"/>
      <c r="BW26" s="1074"/>
    </row>
    <row customHeight="1" ht="11.25">
      <c r="A27" s="1078" t="s">
        <v>1579</v>
      </c>
      <c r="B27" s="1079">
        <v>2025</v>
      </c>
      <c r="J27" s="180" t="s">
        <v>104</v>
      </c>
      <c r="AX27" s="1124" t="s">
        <v>1580</v>
      </c>
      <c r="BB27" s="1124" t="s">
        <v>1581</v>
      </c>
      <c r="BC27" s="1124" t="s">
        <v>1564</v>
      </c>
      <c r="BE27" s="1124">
        <v>2025</v>
      </c>
      <c r="BH27" s="1074" t="s">
        <v>28</v>
      </c>
      <c r="BJ27" s="1072" t="s">
        <v>1466</v>
      </c>
      <c r="BL27" s="1072" t="s">
        <v>1466</v>
      </c>
      <c r="BN27" s="1074" t="s">
        <v>28</v>
      </c>
      <c r="BQ27" s="1285">
        <v>4190072</v>
      </c>
      <c r="BR27" s="1072" t="s">
        <v>1582</v>
      </c>
      <c r="BS27" s="1433"/>
      <c r="BV27" s="1074"/>
      <c r="BW27" s="1074"/>
    </row>
    <row customHeight="1" ht="11.25">
      <c r="A28" s="1078" t="s">
        <v>1583</v>
      </c>
      <c r="D28" s="1105"/>
      <c r="E28" s="1106"/>
      <c r="F28" s="1106"/>
      <c r="H28" s="1107" t="s">
        <v>1584</v>
      </c>
      <c r="AX28" s="1124" t="s">
        <v>1585</v>
      </c>
      <c r="AZ28" s="1071" t="s">
        <v>1586</v>
      </c>
      <c r="BB28" s="1124" t="s">
        <v>1587</v>
      </c>
      <c r="BC28" s="1124" t="s">
        <v>1588</v>
      </c>
      <c r="BE28" s="1124">
        <v>2026</v>
      </c>
      <c r="BH28" s="1074" t="s">
        <v>28</v>
      </c>
      <c r="BJ28" s="1072" t="s">
        <v>1473</v>
      </c>
      <c r="BL28" s="1072" t="s">
        <v>1473</v>
      </c>
      <c r="BN28" s="1074" t="s">
        <v>28</v>
      </c>
      <c r="BQ28" s="1285">
        <v>4190073</v>
      </c>
      <c r="BR28" s="1072" t="s">
        <v>1589</v>
      </c>
      <c r="BS28" s="1433"/>
      <c r="BV28" s="1074"/>
      <c r="BW28" s="1074"/>
    </row>
    <row customHeight="1" ht="11.25">
      <c r="A29" s="1078" t="s">
        <v>1590</v>
      </c>
      <c r="D29" s="1108" t="s">
        <v>1591</v>
      </c>
      <c r="E29" s="1109" t="str">
        <f>IF(TEMPLATE_GROUP="","",INDEX(StartDateList,MATCH(TEMPLATE_GROUP,CodeTemplateList,0),1))</f>
        <v>01.01.2026</v>
      </c>
      <c r="F29" s="1109" t="str">
        <f>IF(TEMPLATE_GROUP="","",INDEX(EndDateList,MATCH(TEMPLATE_GROUP,CodeTemplateList,0),1))</f>
        <v>31.12.2030</v>
      </c>
      <c r="H29" s="1110" t="s">
        <v>1592</v>
      </c>
      <c r="AX29" s="1124" t="s">
        <v>1593</v>
      </c>
      <c r="AZ29" s="1124" t="s">
        <v>1243</v>
      </c>
      <c r="BB29" s="1124" t="s">
        <v>1441</v>
      </c>
      <c r="BC29" s="1095"/>
      <c r="BE29" s="1124">
        <v>2027</v>
      </c>
      <c r="BJ29" s="1072" t="s">
        <v>1481</v>
      </c>
      <c r="BL29" s="1072" t="s">
        <v>1481</v>
      </c>
    </row>
    <row customHeight="1" ht="11.25">
      <c r="A30" s="1078" t="s">
        <v>1594</v>
      </c>
      <c r="D30" s="1111"/>
      <c r="E30" s="1112"/>
      <c r="F30" s="1112"/>
      <c r="AX30" s="1124" t="s">
        <v>106</v>
      </c>
      <c r="AZ30" s="1124" t="s">
        <v>1269</v>
      </c>
      <c r="BE30" s="1124">
        <v>2028</v>
      </c>
      <c r="BJ30" s="1072" t="s">
        <v>1595</v>
      </c>
      <c r="BL30" s="1072" t="s">
        <v>1595</v>
      </c>
    </row>
    <row customHeight="1" ht="12.75">
      <c r="A31" s="1078" t="s">
        <v>1596</v>
      </c>
      <c r="D31" s="1105"/>
      <c r="E31" s="1106"/>
      <c r="F31" s="1106"/>
      <c r="H31" s="1113"/>
      <c r="AX31" s="1124" t="s">
        <v>1597</v>
      </c>
      <c r="AZ31" s="1124" t="s">
        <v>1598</v>
      </c>
      <c r="BE31" s="1124">
        <v>2029</v>
      </c>
      <c r="BJ31" s="1072" t="s">
        <v>1599</v>
      </c>
      <c r="BL31" s="1072" t="s">
        <v>1599</v>
      </c>
    </row>
    <row customHeight="1" ht="11.25">
      <c r="A32" s="1078" t="s">
        <v>1600</v>
      </c>
      <c r="D32" s="1108" t="s">
        <v>1601</v>
      </c>
      <c r="E32" s="1109" t="str">
        <f>IF(TEMPLATE_GROUP="","",INDEX(StartDateList,MATCH(TEMPLATE_GROUP,CodeTemplateList,0),1))</f>
        <v>01.01.2026</v>
      </c>
      <c r="F32" s="1109" t="str">
        <f>IF(TEMPLATE_GROUP="","",INDEX(EndDateList,MATCH(TEMPLATE_GROUP,CodeTemplateList,0),1))</f>
        <v>31.12.2030</v>
      </c>
      <c r="H32" s="1114" t="s">
        <v>1602</v>
      </c>
      <c r="O32" s="1078" t="s">
        <v>1242</v>
      </c>
      <c r="AX32" s="1124" t="s">
        <v>1603</v>
      </c>
      <c r="AZ32" s="1124" t="s">
        <v>1335</v>
      </c>
      <c r="BE32" s="1124">
        <v>2030</v>
      </c>
      <c r="BJ32" s="1072" t="s">
        <v>1490</v>
      </c>
      <c r="BL32" s="1072" t="s">
        <v>1490</v>
      </c>
    </row>
    <row customHeight="1" ht="11.25">
      <c r="A33" s="1078" t="s">
        <v>1604</v>
      </c>
      <c r="O33" s="1078" t="s">
        <v>1266</v>
      </c>
      <c r="AX33" s="1124" t="s">
        <v>1605</v>
      </c>
      <c r="AZ33" s="1124" t="s">
        <v>471</v>
      </c>
      <c r="BE33" s="1124">
        <v>2031</v>
      </c>
      <c r="BJ33" s="1072" t="s">
        <v>1496</v>
      </c>
      <c r="BL33" s="1072" t="s">
        <v>1496</v>
      </c>
    </row>
    <row customHeight="1" ht="11.25">
      <c r="A34" s="1078" t="s">
        <v>1606</v>
      </c>
      <c r="O34" s="1078" t="s">
        <v>1301</v>
      </c>
      <c r="AX34" s="1124" t="s">
        <v>1607</v>
      </c>
      <c r="BE34" s="1124">
        <v>2032</v>
      </c>
      <c r="BJ34" s="1072" t="s">
        <v>1507</v>
      </c>
      <c r="BL34" s="1072" t="s">
        <v>1507</v>
      </c>
    </row>
    <row customHeight="1" ht="11.25">
      <c r="A35" s="1078" t="s">
        <v>1608</v>
      </c>
      <c r="O35" s="1078" t="s">
        <v>1333</v>
      </c>
      <c r="AX35" s="1124" t="s">
        <v>1609</v>
      </c>
      <c r="AZ35" s="1071" t="s">
        <v>1610</v>
      </c>
      <c r="BE35" s="1124">
        <v>2033</v>
      </c>
      <c r="BL35" s="1072" t="s">
        <v>1611</v>
      </c>
    </row>
    <row customHeight="1" ht="11.25">
      <c r="A36" s="1874" t="s">
        <v>1612</v>
      </c>
      <c r="D36" s="1115" t="s">
        <v>1613</v>
      </c>
      <c r="E36" s="1116" t="s">
        <v>830</v>
      </c>
      <c r="F36" s="1117" t="str">
        <f>INDEX(E37:E41,MATCH(TEMPLATE_SPHERE,F37:F41,0))</f>
        <v>теплоснабжения</v>
      </c>
      <c r="G36" s="1117" t="str">
        <f>INDEX(G37:G41,MATCH(TEMPLATE_SPHERE,F37:F41,0))</f>
        <v>теплоснабжение</v>
      </c>
      <c r="O36" s="1078" t="s">
        <v>1358</v>
      </c>
      <c r="AX36" s="1124" t="s">
        <v>1614</v>
      </c>
      <c r="AZ36" s="1124" t="s">
        <v>471</v>
      </c>
      <c r="BE36" s="1124">
        <v>2034</v>
      </c>
      <c r="BL36" s="1072" t="s">
        <v>1615</v>
      </c>
    </row>
    <row customHeight="1" ht="11.25">
      <c r="A37" s="1078" t="s">
        <v>1616</v>
      </c>
      <c r="E37" s="411" t="s">
        <v>1617</v>
      </c>
      <c r="F37" s="1118" t="s">
        <v>830</v>
      </c>
      <c r="G37" s="411" t="s">
        <v>1618</v>
      </c>
      <c r="O37" s="1078" t="s">
        <v>1377</v>
      </c>
      <c r="AX37" s="1124" t="s">
        <v>1619</v>
      </c>
      <c r="AZ37" s="1124" t="s">
        <v>1268</v>
      </c>
      <c r="BE37" s="1124">
        <v>2035</v>
      </c>
    </row>
    <row customHeight="1" ht="11.25">
      <c r="A38" s="1078" t="s">
        <v>1620</v>
      </c>
      <c r="E38" s="411" t="s">
        <v>1621</v>
      </c>
      <c r="F38" s="1119" t="s">
        <v>876</v>
      </c>
      <c r="G38" s="411" t="s">
        <v>1622</v>
      </c>
      <c r="O38" s="1078" t="s">
        <v>1394</v>
      </c>
      <c r="AX38" s="1124" t="s">
        <v>1623</v>
      </c>
      <c r="AZ38" s="1124" t="s">
        <v>470</v>
      </c>
      <c r="BE38" s="1124">
        <v>2036</v>
      </c>
      <c r="BH38" s="1071" t="s">
        <v>1624</v>
      </c>
      <c r="BJ38" s="1071" t="s">
        <v>1625</v>
      </c>
      <c r="BL38" s="1071" t="s">
        <v>1626</v>
      </c>
      <c r="BN38" s="1071" t="s">
        <v>1627</v>
      </c>
    </row>
    <row customHeight="1" ht="11.25">
      <c r="A39" s="1078" t="s">
        <v>1628</v>
      </c>
      <c r="E39" s="411" t="s">
        <v>1629</v>
      </c>
      <c r="F39" s="1119" t="s">
        <v>929</v>
      </c>
      <c r="G39" s="411" t="s">
        <v>1630</v>
      </c>
      <c r="O39" s="1078" t="s">
        <v>472</v>
      </c>
      <c r="AX39" s="1124" t="s">
        <v>1631</v>
      </c>
      <c r="AZ39" s="1124" t="s">
        <v>1334</v>
      </c>
      <c r="BE39" s="1124">
        <v>2037</v>
      </c>
      <c r="BH39" s="1072" t="s">
        <v>1632</v>
      </c>
      <c r="BJ39" s="1221" t="s">
        <v>1632</v>
      </c>
      <c r="BL39" s="1221" t="s">
        <v>1632</v>
      </c>
      <c r="BN39" s="1072" t="s">
        <v>1633</v>
      </c>
    </row>
    <row customHeight="1" ht="11.25">
      <c r="A40" s="1078" t="s">
        <v>1634</v>
      </c>
      <c r="E40" s="411" t="s">
        <v>1635</v>
      </c>
      <c r="F40" s="1119" t="s">
        <v>916</v>
      </c>
      <c r="G40" s="411" t="s">
        <v>1636</v>
      </c>
      <c r="O40" s="1078" t="s">
        <v>1425</v>
      </c>
      <c r="AX40" s="1124" t="s">
        <v>1637</v>
      </c>
      <c r="BE40" s="1124">
        <v>2038</v>
      </c>
      <c r="BH40" s="1072" t="s">
        <v>1638</v>
      </c>
      <c r="BJ40" s="1221" t="s">
        <v>1049</v>
      </c>
      <c r="BL40" s="1221" t="s">
        <v>1049</v>
      </c>
      <c r="BN40" s="1072" t="s">
        <v>1083</v>
      </c>
    </row>
    <row customHeight="1" ht="11.25">
      <c r="A41" s="1078" t="s">
        <v>1639</v>
      </c>
      <c r="E41" s="411" t="s">
        <v>1640</v>
      </c>
      <c r="F41" s="1119" t="s">
        <v>1641</v>
      </c>
      <c r="G41" s="411" t="s">
        <v>1640</v>
      </c>
      <c r="O41" s="1078" t="s">
        <v>1441</v>
      </c>
      <c r="AX41" s="1124" t="s">
        <v>1642</v>
      </c>
      <c r="AZ41" s="1071" t="s">
        <v>1643</v>
      </c>
      <c r="BE41" s="1124">
        <v>2039</v>
      </c>
      <c r="BH41" s="1072" t="s">
        <v>1644</v>
      </c>
      <c r="BJ41" s="1221" t="s">
        <v>1045</v>
      </c>
      <c r="BL41" s="1221" t="s">
        <v>1045</v>
      </c>
      <c r="BN41" s="1072" t="s">
        <v>1070</v>
      </c>
    </row>
    <row customHeight="1" ht="11.25">
      <c r="A42" s="1078" t="s">
        <v>1645</v>
      </c>
      <c r="AX42" s="1124" t="s">
        <v>1646</v>
      </c>
      <c r="AZ42" s="1124" t="s">
        <v>1242</v>
      </c>
      <c r="BE42" s="1124">
        <v>2040</v>
      </c>
      <c r="BH42" s="1072" t="s">
        <v>1067</v>
      </c>
      <c r="BJ42" s="1221" t="s">
        <v>1047</v>
      </c>
      <c r="BL42" s="1221" t="s">
        <v>1047</v>
      </c>
      <c r="BN42" s="1072" t="s">
        <v>1647</v>
      </c>
    </row>
    <row customHeight="1" ht="11.25">
      <c r="A43" s="1078" t="s">
        <v>1648</v>
      </c>
      <c r="AX43" s="1124" t="s">
        <v>1649</v>
      </c>
      <c r="AZ43" s="1124" t="s">
        <v>1266</v>
      </c>
      <c r="BE43" s="1124">
        <v>2041</v>
      </c>
      <c r="BH43" s="1072" t="s">
        <v>1650</v>
      </c>
      <c r="BJ43" s="1221" t="s">
        <v>1644</v>
      </c>
      <c r="BL43" s="1221" t="s">
        <v>1644</v>
      </c>
      <c r="BN43" s="1072" t="s">
        <v>1651</v>
      </c>
    </row>
    <row customHeight="1" ht="11.25">
      <c r="A44" s="1078" t="s">
        <v>1652</v>
      </c>
      <c r="G44" s="1098">
        <f>YEAR(TODAY())</f>
        <v>2026</v>
      </c>
      <c r="I44" s="803" t="s">
        <v>1653</v>
      </c>
      <c r="J44" s="1093" t="s">
        <v>1654</v>
      </c>
      <c r="K44" s="1093" t="s">
        <v>1655</v>
      </c>
      <c r="AX44" s="1124" t="s">
        <v>1656</v>
      </c>
      <c r="AZ44" s="1124" t="s">
        <v>1301</v>
      </c>
      <c r="BE44" s="1124">
        <v>2042</v>
      </c>
      <c r="BH44" s="1072" t="s">
        <v>1657</v>
      </c>
      <c r="BJ44" s="1221" t="s">
        <v>1067</v>
      </c>
      <c r="BL44" s="1221" t="s">
        <v>1067</v>
      </c>
      <c r="BN44" s="1072" t="s">
        <v>1658</v>
      </c>
    </row>
    <row customHeight="1" ht="11.25">
      <c r="A45" s="1078" t="s">
        <v>1659</v>
      </c>
      <c r="D45" s="1115" t="s">
        <v>1660</v>
      </c>
      <c r="E45" s="1116" t="s">
        <v>1661</v>
      </c>
      <c r="F45" s="801" t="s">
        <v>1662</v>
      </c>
      <c r="G45" s="800" t="s">
        <v>1663</v>
      </c>
      <c r="H45" s="803" t="s">
        <v>1664</v>
      </c>
      <c r="I45" s="1745">
        <f>INDEX(PeriodIsEmptyList,MATCH(TEMPLATE_GROUP,CodeTemplateList,0),1)</f>
        <v>0</v>
      </c>
      <c r="J45" s="1748"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1665</v>
      </c>
      <c r="AZ45" s="1124" t="s">
        <v>1333</v>
      </c>
      <c r="BE45" s="1124">
        <v>2043</v>
      </c>
      <c r="BH45" s="1072" t="s">
        <v>1666</v>
      </c>
      <c r="BJ45" s="1221" t="s">
        <v>1061</v>
      </c>
      <c r="BL45" s="1221" t="s">
        <v>1061</v>
      </c>
      <c r="BN45" s="1072" t="s">
        <v>1667</v>
      </c>
    </row>
    <row customHeight="1" ht="11.25">
      <c r="A46" s="1078" t="s">
        <v>1668</v>
      </c>
      <c r="E46" s="411" t="s">
        <v>26</v>
      </c>
      <c r="F46" s="1118" t="s">
        <v>1669</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1670</v>
      </c>
      <c r="AZ46" s="1124" t="s">
        <v>1358</v>
      </c>
      <c r="BE46" s="1124">
        <v>2044</v>
      </c>
      <c r="BH46" s="1072" t="s">
        <v>1070</v>
      </c>
      <c r="BJ46" s="1221" t="s">
        <v>1051</v>
      </c>
      <c r="BL46" s="1221" t="s">
        <v>1051</v>
      </c>
      <c r="BN46" s="1072" t="s">
        <v>1671</v>
      </c>
    </row>
    <row customHeight="1" ht="11.25">
      <c r="A47" s="1078" t="s">
        <v>1672</v>
      </c>
      <c r="E47" s="411" t="s">
        <v>33</v>
      </c>
      <c r="F47" s="1119" t="s">
        <v>1673</v>
      </c>
      <c r="G47" s="1120" t="str">
        <f>_xlfn.IFERROR(IF(f_year="","01.01."&amp;CURRENT_YEAR,IF(LEN(f_quart)=0,"01.01."&amp;f_year,IF(f_quart="I квартал","01.01."&amp;f_year,IF(f_quart="II квартал","01.04."&amp;f_year,(IF(f_quart="III квартал","01.07."&amp;f_year,"01.10."&amp;f_year)))))),"01.01."&amp;CURRENT_YEAR)</f>
        <v>01.01.2026</v>
      </c>
      <c r="H47" s="1120" t="str">
        <f>_xlfn.IFERROR(IF(f_year="","31.12."&amp;CURRENT_YEAR,IF(LEN(f_quart)=0,"31.12."&amp;f_year,IF(f_quart="I квартал","31.03."&amp;f_year,IF(f_quart="II квартал","30.06."&amp;f_year,(IF(f_quart="III квартал","30.09."&amp;f_year,"31.12."&amp;f_year)))))),"31.12."&amp;CURRENT_YEAR)</f>
        <v>31.12.2026</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1674</v>
      </c>
      <c r="AZ47" s="1124" t="s">
        <v>1377</v>
      </c>
      <c r="BE47" s="1124">
        <v>2045</v>
      </c>
      <c r="BH47" s="1072" t="s">
        <v>1647</v>
      </c>
      <c r="BJ47" s="1221" t="s">
        <v>1053</v>
      </c>
      <c r="BL47" s="1221" t="s">
        <v>1053</v>
      </c>
      <c r="BN47" s="1072" t="s">
        <v>1675</v>
      </c>
    </row>
    <row customHeight="1" ht="11.25">
      <c r="A48" s="1078" t="s">
        <v>1676</v>
      </c>
      <c r="E48" s="411" t="s">
        <v>1677</v>
      </c>
      <c r="F48" s="1119" t="s">
        <v>1678</v>
      </c>
      <c r="G48" s="1120" t="str">
        <f>_xlfn.IFERROR(IF(f_year="","01.01."&amp;CURRENT_YEAR,"01.01."&amp;f_year),"01.01."&amp;CURRENT_YEAR)</f>
        <v>01.01.2026</v>
      </c>
      <c r="H48" s="1120" t="str">
        <f>_xlfn.IFERROR(IF(f_year="","31.12."&amp;CURRENT_YEAR,"31.12."&amp;f_year),"31.12."&amp;CURRENT_YEAR)</f>
        <v>31.12.2026</v>
      </c>
      <c r="I48" s="1746">
        <f>IF(f_year="",TRUE,FALSE)</f>
        <v>1</v>
      </c>
      <c r="J48" s="1749" t="s">
        <v>1679</v>
      </c>
      <c r="K48" s="1750"/>
      <c r="AX48" s="1124" t="s">
        <v>1680</v>
      </c>
      <c r="AZ48" s="1124" t="s">
        <v>1394</v>
      </c>
      <c r="BE48" s="1124">
        <v>2046</v>
      </c>
      <c r="BH48" s="1072" t="s">
        <v>1651</v>
      </c>
      <c r="BJ48" s="1221" t="s">
        <v>1055</v>
      </c>
      <c r="BL48" s="1221" t="s">
        <v>1055</v>
      </c>
      <c r="BN48" s="1072" t="s">
        <v>1681</v>
      </c>
    </row>
    <row customHeight="1" ht="11.25">
      <c r="A49" s="1078" t="s">
        <v>1682</v>
      </c>
      <c r="E49" s="411" t="s">
        <v>1683</v>
      </c>
      <c r="F49" s="1119" t="s">
        <v>1684</v>
      </c>
      <c r="G49" s="1120" t="str">
        <f>_xlfn.IFERROR(IF(f_year="","01.01."&amp;CURRENT_YEAR,"01.01."&amp;f_year),"01.01."&amp;CURRENT_YEAR)</f>
        <v>01.01.2026</v>
      </c>
      <c r="H49" s="1120" t="str">
        <f>_xlfn.IFERROR(IF(f_year="","31.12."&amp;CURRENT_YEAR,"31.12."&amp;f_year),"31.12."&amp;CURRENT_YEAR)</f>
        <v>31.12.2026</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1685</v>
      </c>
      <c r="AZ49" s="1124" t="s">
        <v>472</v>
      </c>
      <c r="BE49" s="1124">
        <v>2047</v>
      </c>
      <c r="BH49" s="1072" t="s">
        <v>1071</v>
      </c>
      <c r="BJ49" s="1221" t="s">
        <v>1057</v>
      </c>
      <c r="BL49" s="1221" t="s">
        <v>1057</v>
      </c>
    </row>
    <row customHeight="1" ht="11.25">
      <c r="A50" s="1078" t="s">
        <v>1686</v>
      </c>
      <c r="E50" s="411" t="s">
        <v>1687</v>
      </c>
      <c r="F50" s="1119" t="s">
        <v>1041</v>
      </c>
      <c r="G50" s="1120" t="str">
        <f>_xlfn.IFERROR(IF(f_year="","01.01."&amp;CURRENT_YEAR,"01.01."&amp;f_year),"01.01."&amp;CURRENT_YEAR)</f>
        <v>01.01.2026</v>
      </c>
      <c r="H50" s="1120" t="str">
        <f>_xlfn.IFERROR(IF(f_year="","31.12."&amp;CURRENT_YEAR,"31.12."&amp;f_year),"31.12."&amp;CURRENT_YEAR)</f>
        <v>31.12.2026</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1688</v>
      </c>
      <c r="AZ50" s="1124" t="s">
        <v>1425</v>
      </c>
      <c r="BE50" s="1124">
        <v>2048</v>
      </c>
      <c r="BH50" s="1072" t="s">
        <v>1658</v>
      </c>
      <c r="BJ50" s="1221" t="s">
        <v>1059</v>
      </c>
      <c r="BL50" s="1221" t="s">
        <v>1059</v>
      </c>
    </row>
    <row customHeight="1" ht="11.25">
      <c r="A51" s="1078" t="s">
        <v>1689</v>
      </c>
      <c r="E51" s="411" t="s">
        <v>1690</v>
      </c>
      <c r="F51" s="1119" t="s">
        <v>1661</v>
      </c>
      <c r="G51" s="1120" t="str">
        <f>_xlfn.IFERROR(IF(TITLE_PERIOD_START="","01.01."&amp;CURRENT_YEAR,"01.01."&amp;YEAR(TITLE_PERIOD_START)),"01.01."&amp;CURRENT_YEAR)</f>
        <v>01.01.2026</v>
      </c>
      <c r="H51" s="1120" t="str">
        <f>_xlfn.IFERROR(IF(TITLE_PERIOD_END="","31.12."&amp;CURRENT_YEAR,"31.12."&amp;YEAR(TITLE_PERIOD_END)),"31.12."&amp;CURRENT_YEAR)</f>
        <v>31.12.2030</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1691</v>
      </c>
      <c r="AZ51" s="1124" t="s">
        <v>1441</v>
      </c>
      <c r="BE51" s="1124">
        <v>2049</v>
      </c>
      <c r="BH51" s="1072" t="s">
        <v>1667</v>
      </c>
      <c r="BJ51" s="1221" t="s">
        <v>1692</v>
      </c>
      <c r="BL51" s="1221" t="s">
        <v>1692</v>
      </c>
    </row>
    <row customHeight="1" ht="11.25">
      <c r="A52" s="1078" t="s">
        <v>1693</v>
      </c>
      <c r="E52" s="411" t="s">
        <v>1694</v>
      </c>
      <c r="F52" s="1119" t="s">
        <v>1695</v>
      </c>
      <c r="G52" s="1120" t="str">
        <f>_xlfn.IFERROR(IF(TITLE_PERIOD_START="","01.01."&amp;CURRENT_YEAR,"01.01."&amp;YEAR(TITLE_PERIOD_START)),"01.01."&amp;CURRENT_YEAR)</f>
        <v>01.01.2026</v>
      </c>
      <c r="H52" s="1120" t="str">
        <f>_xlfn.IFERROR(IF(TITLE_PERIOD_END="","31.12."&amp;CURRENT_YEAR,"31.12."&amp;YEAR(TITLE_PERIOD_END)),"31.12."&amp;CURRENT_YEAR)</f>
        <v>31.12.2030</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1696</v>
      </c>
      <c r="AZ52" s="1124" t="s">
        <v>471</v>
      </c>
      <c r="BE52" s="1124">
        <v>2050</v>
      </c>
      <c r="BH52" s="1072" t="s">
        <v>1671</v>
      </c>
      <c r="BJ52" s="1221" t="s">
        <v>1070</v>
      </c>
      <c r="BL52" s="1221" t="s">
        <v>1070</v>
      </c>
    </row>
    <row customHeight="1" ht="11.25">
      <c r="A53" s="1078" t="s">
        <v>1697</v>
      </c>
      <c r="E53" s="411" t="s">
        <v>1698</v>
      </c>
      <c r="F53" s="1119" t="s">
        <v>1698</v>
      </c>
      <c r="G53" s="1120" t="str">
        <f>_xlfn.IFERROR(IF(f_year="","01.01."&amp;CURRENT_YEAR,"01.01."&amp;f_year),"01.01."&amp;CURRENT_YEAR)</f>
        <v>01.01.2026</v>
      </c>
      <c r="H53" s="1120" t="str">
        <f>_xlfn.IFERROR(IF(f_year="","31.12."&amp;CURRENT_YEAR,"31.12."&amp;f_year),"31.12."&amp;CURRENT_YEAR)</f>
        <v>31.12.2026</v>
      </c>
      <c r="I53" s="1746">
        <f>IF(AND(f_year="",TITLE_DATE_FIL=""),TRUE,FALSE)</f>
        <v>1</v>
      </c>
      <c r="J53" s="1749" t="s">
        <v>1699</v>
      </c>
      <c r="K53" s="1750"/>
      <c r="AX53" s="1124" t="s">
        <v>1700</v>
      </c>
      <c r="BE53" s="1124">
        <v>2051</v>
      </c>
      <c r="BH53" s="1072" t="s">
        <v>1675</v>
      </c>
      <c r="BJ53" s="1221" t="s">
        <v>1647</v>
      </c>
      <c r="BL53" s="1221" t="s">
        <v>1647</v>
      </c>
    </row>
    <row customHeight="1" ht="11.25">
      <c r="A54" s="1078" t="s">
        <v>1701</v>
      </c>
      <c r="AX54" s="1124" t="s">
        <v>1702</v>
      </c>
      <c r="AZ54" s="1071" t="s">
        <v>1703</v>
      </c>
      <c r="BE54" s="1124">
        <v>2052</v>
      </c>
      <c r="BH54" s="1072" t="s">
        <v>1681</v>
      </c>
      <c r="BJ54" s="1221" t="s">
        <v>1651</v>
      </c>
      <c r="BL54" s="1221" t="s">
        <v>1651</v>
      </c>
    </row>
    <row customHeight="1" ht="11.25">
      <c r="A55" s="1078" t="s">
        <v>1704</v>
      </c>
      <c r="AX55" s="1124" t="s">
        <v>1705</v>
      </c>
      <c r="AZ55" s="1124" t="s">
        <v>1244</v>
      </c>
      <c r="BE55" s="1124">
        <v>2053</v>
      </c>
      <c r="BH55" s="1074" t="s">
        <v>28</v>
      </c>
      <c r="BJ55" s="1221" t="s">
        <v>1071</v>
      </c>
      <c r="BL55" s="1221" t="s">
        <v>1071</v>
      </c>
    </row>
    <row customHeight="1" ht="11.25">
      <c r="A56" s="1078" t="s">
        <v>1706</v>
      </c>
      <c r="D56" s="1122" t="s">
        <v>1707</v>
      </c>
      <c r="E56" s="1099" t="s">
        <v>1708</v>
      </c>
      <c r="F56" s="1078" t="s">
        <v>1709</v>
      </c>
      <c r="AX56" s="1124" t="s">
        <v>1710</v>
      </c>
      <c r="AZ56" s="1124" t="s">
        <v>1270</v>
      </c>
      <c r="BE56" s="1124">
        <v>2054</v>
      </c>
      <c r="BH56" s="1074" t="s">
        <v>28</v>
      </c>
      <c r="BJ56" s="1221" t="s">
        <v>1658</v>
      </c>
      <c r="BL56" s="1221" t="s">
        <v>1658</v>
      </c>
    </row>
    <row customHeight="1" ht="11.25">
      <c r="A57" s="1078" t="s">
        <v>1711</v>
      </c>
      <c r="D57" s="1122" t="s">
        <v>1712</v>
      </c>
      <c r="E57" s="1099" t="s">
        <v>120</v>
      </c>
      <c r="F57" s="1078" t="s">
        <v>1709</v>
      </c>
      <c r="AX57" s="1124" t="s">
        <v>1713</v>
      </c>
      <c r="AZ57" s="1124" t="s">
        <v>1303</v>
      </c>
      <c r="BE57" s="1124">
        <v>2055</v>
      </c>
      <c r="BJ57" s="1221" t="s">
        <v>1667</v>
      </c>
      <c r="BL57" s="1221" t="s">
        <v>1667</v>
      </c>
    </row>
    <row customHeight="1" ht="11.25">
      <c r="A58" s="1078" t="s">
        <v>1714</v>
      </c>
      <c r="D58" s="1122" t="s">
        <v>1715</v>
      </c>
      <c r="E58" s="1099" t="s">
        <v>120</v>
      </c>
      <c r="F58" s="1078" t="s">
        <v>1709</v>
      </c>
      <c r="AX58" s="1124" t="s">
        <v>1716</v>
      </c>
      <c r="BE58" s="1124">
        <v>2056</v>
      </c>
      <c r="BJ58" s="1221" t="s">
        <v>1671</v>
      </c>
      <c r="BL58" s="1221" t="s">
        <v>1671</v>
      </c>
    </row>
    <row customHeight="1" ht="11.25">
      <c r="A59" s="1078" t="s">
        <v>1717</v>
      </c>
      <c r="D59" s="1122" t="s">
        <v>140</v>
      </c>
      <c r="E59" s="1099" t="s">
        <v>1603</v>
      </c>
      <c r="F59" s="1078" t="s">
        <v>1718</v>
      </c>
      <c r="AX59" s="1124" t="s">
        <v>1719</v>
      </c>
      <c r="AZ59" s="1071" t="s">
        <v>1720</v>
      </c>
      <c r="BE59" s="1124">
        <v>2057</v>
      </c>
      <c r="BJ59" s="1221" t="s">
        <v>1675</v>
      </c>
      <c r="BL59" s="1221" t="s">
        <v>1675</v>
      </c>
    </row>
    <row customHeight="1" ht="11.25">
      <c r="A60" s="1078" t="s">
        <v>1721</v>
      </c>
      <c r="D60" s="1122" t="s">
        <v>1722</v>
      </c>
      <c r="E60" s="1099" t="s">
        <v>1603</v>
      </c>
      <c r="F60" s="1078" t="s">
        <v>1718</v>
      </c>
      <c r="AX60" s="1124" t="s">
        <v>1723</v>
      </c>
      <c r="AZ60" s="1124" t="s">
        <v>1245</v>
      </c>
      <c r="BE60" s="1124">
        <v>2058</v>
      </c>
      <c r="BJ60" s="1221" t="s">
        <v>1681</v>
      </c>
      <c r="BL60" s="1221" t="s">
        <v>1681</v>
      </c>
    </row>
    <row customHeight="1" ht="11.25">
      <c r="A61" s="1078" t="s">
        <v>1724</v>
      </c>
      <c r="D61" s="1122" t="s">
        <v>1725</v>
      </c>
      <c r="E61" s="1099" t="s">
        <v>1726</v>
      </c>
      <c r="F61" s="1078" t="s">
        <v>1718</v>
      </c>
      <c r="AX61" s="1124" t="s">
        <v>1727</v>
      </c>
      <c r="AZ61" s="1124" t="s">
        <v>1271</v>
      </c>
      <c r="BE61" s="1124">
        <v>2059</v>
      </c>
      <c r="BL61" s="1221" t="s">
        <v>1063</v>
      </c>
    </row>
    <row customHeight="1" ht="11.25">
      <c r="A62" s="1078" t="s">
        <v>1728</v>
      </c>
      <c r="D62" s="1122" t="s">
        <v>139</v>
      </c>
      <c r="E62" s="1099">
        <v>32</v>
      </c>
      <c r="F62" s="1078" t="s">
        <v>1718</v>
      </c>
      <c r="AZ62" s="1124" t="s">
        <v>1304</v>
      </c>
      <c r="BE62" s="1124">
        <v>2060</v>
      </c>
      <c r="BL62" s="1221" t="s">
        <v>1065</v>
      </c>
    </row>
    <row customHeight="1" ht="11.25">
      <c r="A63" s="1078" t="s">
        <v>1729</v>
      </c>
      <c r="D63" s="1122" t="s">
        <v>1730</v>
      </c>
      <c r="E63" s="1099">
        <v>32</v>
      </c>
      <c r="F63" s="1078" t="s">
        <v>1718</v>
      </c>
      <c r="AZ63" s="1124" t="s">
        <v>1336</v>
      </c>
      <c r="BE63" s="1124">
        <v>2061</v>
      </c>
    </row>
    <row customHeight="1" ht="11.25">
      <c r="A64" s="1078" t="s">
        <v>1731</v>
      </c>
      <c r="D64" s="1122" t="s">
        <v>1732</v>
      </c>
      <c r="E64" s="1099">
        <v>32</v>
      </c>
      <c r="F64" s="1078" t="s">
        <v>1718</v>
      </c>
      <c r="AZ64" s="1124" t="s">
        <v>1359</v>
      </c>
      <c r="BE64" s="1124">
        <v>2062</v>
      </c>
    </row>
    <row customHeight="1" ht="11.25">
      <c r="A65" s="1078" t="s">
        <v>1733</v>
      </c>
      <c r="D65" s="1078"/>
      <c r="BE65" s="1124">
        <v>2063</v>
      </c>
    </row>
    <row customHeight="1" ht="11.25">
      <c r="A66" s="1078" t="s">
        <v>1734</v>
      </c>
      <c r="AZ66" s="1071" t="s">
        <v>1735</v>
      </c>
      <c r="BE66" s="1124">
        <v>2064</v>
      </c>
    </row>
    <row customHeight="1" ht="11.25">
      <c r="A67" s="1078" t="s">
        <v>1736</v>
      </c>
      <c r="AZ67" s="1124" t="s">
        <v>1246</v>
      </c>
      <c r="BE67" s="1124">
        <v>2065</v>
      </c>
    </row>
    <row customHeight="1" ht="11.25">
      <c r="A68" s="1078" t="s">
        <v>1737</v>
      </c>
      <c r="AZ68" s="1124" t="s">
        <v>1272</v>
      </c>
      <c r="BE68" s="1124">
        <v>2066</v>
      </c>
      <c r="BH68" s="1071" t="s">
        <v>1738</v>
      </c>
      <c r="BJ68" s="1071" t="s">
        <v>1739</v>
      </c>
      <c r="BL68" s="1071" t="s">
        <v>1740</v>
      </c>
      <c r="BN68" s="1071" t="s">
        <v>1741</v>
      </c>
    </row>
    <row customHeight="1" ht="11.25">
      <c r="A69" s="1078" t="s">
        <v>1742</v>
      </c>
      <c r="AZ69" s="1124" t="s">
        <v>1305</v>
      </c>
      <c r="BE69" s="1124">
        <v>2067</v>
      </c>
      <c r="BH69" s="1072" t="s">
        <v>1743</v>
      </c>
      <c r="BI69" s="1121" t="s">
        <v>119</v>
      </c>
      <c r="BJ69" s="1072" t="s">
        <v>1744</v>
      </c>
      <c r="BK69" s="1121" t="s">
        <v>119</v>
      </c>
      <c r="BL69" s="1072" t="s">
        <v>1745</v>
      </c>
      <c r="BM69" s="1074" t="s">
        <v>119</v>
      </c>
      <c r="BN69" s="1072" t="s">
        <v>1746</v>
      </c>
    </row>
    <row customHeight="1" ht="11.25">
      <c r="A70" s="1078" t="s">
        <v>1747</v>
      </c>
      <c r="AZ70" s="1124" t="s">
        <v>1337</v>
      </c>
      <c r="BE70" s="1124">
        <v>2068</v>
      </c>
      <c r="BH70" s="1072" t="s">
        <v>1748</v>
      </c>
      <c r="BJ70" s="1072" t="s">
        <v>1749</v>
      </c>
      <c r="BL70" s="1072" t="s">
        <v>1750</v>
      </c>
      <c r="BN70" s="1072" t="s">
        <v>1751</v>
      </c>
    </row>
    <row customHeight="1" ht="11.25">
      <c r="A71" s="1078" t="s">
        <v>1752</v>
      </c>
      <c r="AZ71" s="1124" t="s">
        <v>1339</v>
      </c>
      <c r="BE71" s="1124">
        <v>2069</v>
      </c>
      <c r="BH71" s="1072" t="s">
        <v>1753</v>
      </c>
      <c r="BI71" s="1121" t="s">
        <v>90</v>
      </c>
      <c r="BJ71" s="1072" t="s">
        <v>1754</v>
      </c>
      <c r="BK71" s="1121" t="s">
        <v>90</v>
      </c>
      <c r="BL71" s="1072" t="s">
        <v>1755</v>
      </c>
      <c r="BM71" s="1074" t="s">
        <v>90</v>
      </c>
      <c r="BN71" s="1072" t="s">
        <v>1756</v>
      </c>
    </row>
    <row customHeight="1" ht="11.25">
      <c r="A72" s="1078" t="s">
        <v>1757</v>
      </c>
      <c r="AZ72" s="1124" t="s">
        <v>19</v>
      </c>
      <c r="BE72" s="1124">
        <v>2070</v>
      </c>
      <c r="BH72" s="1072" t="s">
        <v>1758</v>
      </c>
      <c r="BJ72" s="1072" t="s">
        <v>1758</v>
      </c>
      <c r="BL72" s="1072" t="s">
        <v>1758</v>
      </c>
      <c r="BN72" s="1072" t="s">
        <v>1759</v>
      </c>
    </row>
    <row customHeight="1" ht="11.25">
      <c r="A73" s="1078" t="s">
        <v>1760</v>
      </c>
      <c r="BH73" s="1072" t="s">
        <v>1761</v>
      </c>
      <c r="BI73" s="1121" t="s">
        <v>120</v>
      </c>
      <c r="BJ73" s="1072" t="s">
        <v>1762</v>
      </c>
      <c r="BK73" s="1121" t="s">
        <v>120</v>
      </c>
      <c r="BL73" s="1072" t="s">
        <v>1763</v>
      </c>
      <c r="BM73" s="1074" t="s">
        <v>120</v>
      </c>
      <c r="BN73" s="1072" t="s">
        <v>1764</v>
      </c>
    </row>
    <row customHeight="1" ht="11.25">
      <c r="A74" s="1078" t="s">
        <v>1765</v>
      </c>
      <c r="BH74" s="1072" t="s">
        <v>1766</v>
      </c>
      <c r="BJ74" s="1072" t="s">
        <v>1767</v>
      </c>
      <c r="BL74" s="1072" t="s">
        <v>1768</v>
      </c>
      <c r="BN74" s="1072" t="s">
        <v>1769</v>
      </c>
    </row>
    <row customHeight="1" ht="11.25">
      <c r="A75" s="1078" t="s">
        <v>1770</v>
      </c>
      <c r="AZ75" s="1071" t="s">
        <v>1771</v>
      </c>
      <c r="BH75" s="1072" t="s">
        <v>1772</v>
      </c>
      <c r="BJ75" s="1072" t="s">
        <v>1772</v>
      </c>
      <c r="BL75" s="1072" t="s">
        <v>1772</v>
      </c>
    </row>
    <row customHeight="1" ht="11.25">
      <c r="A76" s="1078" t="s">
        <v>1773</v>
      </c>
      <c r="AZ76" s="1124" t="s">
        <v>1255</v>
      </c>
      <c r="BH76" s="1072" t="s">
        <v>1774</v>
      </c>
      <c r="BJ76" s="1072" t="s">
        <v>1775</v>
      </c>
      <c r="BL76" s="1072" t="s">
        <v>1776</v>
      </c>
    </row>
    <row customHeight="1" ht="11.25">
      <c r="A77" s="1078" t="s">
        <v>1777</v>
      </c>
      <c r="AZ77" s="1124" t="s">
        <v>1281</v>
      </c>
    </row>
    <row customHeight="1" ht="11.25">
      <c r="A78" s="1078" t="s">
        <v>1778</v>
      </c>
      <c r="AZ78" s="1124" t="s">
        <v>1312</v>
      </c>
    </row>
    <row customHeight="1" ht="11.25">
      <c r="A79" s="1078" t="s">
        <v>1779</v>
      </c>
      <c r="AZ79" s="1124" t="s">
        <v>1343</v>
      </c>
      <c r="BH79" s="1071" t="s">
        <v>1780</v>
      </c>
      <c r="BJ79" s="1071" t="s">
        <v>1781</v>
      </c>
      <c r="BL79" s="1071" t="s">
        <v>1782</v>
      </c>
    </row>
    <row customHeight="1" ht="11.25">
      <c r="A80" s="1078" t="s">
        <v>1783</v>
      </c>
      <c r="AZ80" s="1124" t="s">
        <v>1364</v>
      </c>
      <c r="BH80" s="1072" t="s">
        <v>1784</v>
      </c>
      <c r="BJ80" s="1072" t="s">
        <v>1785</v>
      </c>
      <c r="BL80" s="1072" t="s">
        <v>1786</v>
      </c>
    </row>
    <row customHeight="1" ht="11.25">
      <c r="A81" s="1078" t="s">
        <v>1787</v>
      </c>
      <c r="AZ81" s="1124" t="s">
        <v>1381</v>
      </c>
      <c r="BH81" s="1072" t="s">
        <v>1788</v>
      </c>
      <c r="BJ81" s="1072" t="s">
        <v>1789</v>
      </c>
      <c r="BL81" s="1072" t="s">
        <v>1790</v>
      </c>
    </row>
    <row customHeight="1" ht="11.25">
      <c r="A82" s="1078" t="s">
        <v>1791</v>
      </c>
      <c r="AZ82" s="1124" t="s">
        <v>1396</v>
      </c>
      <c r="BH82" s="1072" t="s">
        <v>1792</v>
      </c>
      <c r="BJ82" s="1072" t="s">
        <v>1793</v>
      </c>
      <c r="BL82" s="1072" t="s">
        <v>1794</v>
      </c>
    </row>
    <row customHeight="1" ht="11.25">
      <c r="A83" s="1078" t="s">
        <v>1795</v>
      </c>
      <c r="BH83" s="1072" t="s">
        <v>1796</v>
      </c>
      <c r="BJ83" s="1072" t="s">
        <v>1797</v>
      </c>
      <c r="BL83" s="1072" t="s">
        <v>1798</v>
      </c>
    </row>
    <row customHeight="1" ht="11.25">
      <c r="A84" s="1078" t="s">
        <v>16</v>
      </c>
      <c r="AZ84" s="1071" t="s">
        <v>1799</v>
      </c>
    </row>
    <row customHeight="1" ht="11.25">
      <c r="A85" s="1874" t="s">
        <v>1800</v>
      </c>
      <c r="AZ85" s="1124" t="s">
        <v>1801</v>
      </c>
    </row>
    <row customHeight="1" ht="11.25">
      <c r="A86" s="1078" t="s">
        <v>1802</v>
      </c>
      <c r="AZ86" s="1124" t="s">
        <v>1803</v>
      </c>
      <c r="BH86" s="1071" t="s">
        <v>1804</v>
      </c>
      <c r="BJ86" s="1071" t="s">
        <v>1805</v>
      </c>
      <c r="BL86" s="1071" t="s">
        <v>1806</v>
      </c>
    </row>
    <row customHeight="1" ht="11.25">
      <c r="A87" s="1078" t="s">
        <v>1807</v>
      </c>
      <c r="AZ87" s="1124" t="s">
        <v>1808</v>
      </c>
      <c r="BH87" s="1072" t="s">
        <v>1809</v>
      </c>
      <c r="BJ87" s="1072" t="s">
        <v>1810</v>
      </c>
      <c r="BL87" s="1072" t="s">
        <v>1811</v>
      </c>
    </row>
    <row customHeight="1" ht="11.25">
      <c r="A88" s="1078" t="s">
        <v>1812</v>
      </c>
      <c r="AZ88" s="1610"/>
      <c r="BH88" s="1072" t="s">
        <v>1813</v>
      </c>
      <c r="BJ88" s="1072" t="s">
        <v>1814</v>
      </c>
      <c r="BL88" s="1072" t="s">
        <v>1815</v>
      </c>
    </row>
    <row customHeight="1" ht="11.25">
      <c r="A89" s="1078" t="s">
        <v>1816</v>
      </c>
      <c r="AZ89" s="1071" t="s">
        <v>1817</v>
      </c>
    </row>
    <row customHeight="1" ht="11.25">
      <c r="A90" s="1078" t="s">
        <v>1818</v>
      </c>
      <c r="AZ90" s="1124" t="s">
        <v>1041</v>
      </c>
    </row>
    <row customHeight="1" ht="11.25">
      <c r="A91" s="1078" t="s">
        <v>1819</v>
      </c>
      <c r="AZ91" s="1124" t="s">
        <v>1077</v>
      </c>
      <c r="BH91" s="1071" t="s">
        <v>1820</v>
      </c>
      <c r="BJ91" s="1071" t="s">
        <v>1821</v>
      </c>
      <c r="BL91" s="1071" t="s">
        <v>1822</v>
      </c>
    </row>
    <row customHeight="1" ht="11.25">
      <c r="AZ92" s="1124" t="s">
        <v>1823</v>
      </c>
      <c r="BH92" s="1072" t="s">
        <v>1824</v>
      </c>
      <c r="BJ92" s="1072" t="s">
        <v>1825</v>
      </c>
      <c r="BL92" s="1072" t="s">
        <v>1826</v>
      </c>
    </row>
    <row customHeight="1" ht="11.25">
      <c r="AZ93" s="1124" t="s">
        <v>1827</v>
      </c>
      <c r="BH93" s="1072" t="s">
        <v>1828</v>
      </c>
      <c r="BJ93" s="1072" t="s">
        <v>1829</v>
      </c>
      <c r="BL93" s="1072" t="s">
        <v>1830</v>
      </c>
    </row>
    <row customHeight="1" ht="11.25">
      <c r="AZ94" s="1124" t="s">
        <v>1831</v>
      </c>
    </row>
    <row r="96" customHeight="1" ht="11.25">
      <c r="AZ96" s="1071" t="s">
        <v>1832</v>
      </c>
      <c r="BH96" s="1071" t="s">
        <v>1833</v>
      </c>
      <c r="BJ96" s="1071" t="s">
        <v>1834</v>
      </c>
      <c r="BL96" s="1071" t="s">
        <v>1835</v>
      </c>
      <c r="BN96" s="1071" t="s">
        <v>1836</v>
      </c>
    </row>
    <row customHeight="1" ht="11.25">
      <c r="AZ97" s="1905" t="s">
        <v>1837</v>
      </c>
      <c r="BA97" s="1906" t="s">
        <v>1838</v>
      </c>
      <c r="BH97" s="1072" t="s">
        <v>1839</v>
      </c>
      <c r="BJ97" s="1072" t="s">
        <v>1840</v>
      </c>
      <c r="BL97" s="1072" t="s">
        <v>1841</v>
      </c>
      <c r="BN97" s="1072" t="s">
        <v>1842</v>
      </c>
    </row>
    <row customHeight="1" ht="11.25">
      <c r="AZ98" s="1905" t="s">
        <v>1843</v>
      </c>
      <c r="BA98" s="1906" t="s">
        <v>1844</v>
      </c>
      <c r="BH98" s="1072" t="s">
        <v>1845</v>
      </c>
      <c r="BJ98" s="1072" t="s">
        <v>1846</v>
      </c>
      <c r="BL98" s="1072" t="s">
        <v>1847</v>
      </c>
      <c r="BN98" s="1072" t="s">
        <v>1848</v>
      </c>
    </row>
    <row customHeight="1" ht="22.5">
      <c r="AZ99" s="1905" t="s">
        <v>1849</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1850</v>
      </c>
      <c r="BJ99" s="1072" t="s">
        <v>1851</v>
      </c>
      <c r="BL99" s="1072" t="s">
        <v>1852</v>
      </c>
      <c r="BN99" s="1072" t="s">
        <v>1853</v>
      </c>
    </row>
    <row customHeight="1" ht="22.5">
      <c r="AZ100" s="1905" t="s">
        <v>1854</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1441</v>
      </c>
      <c r="BL100" s="1072" t="s">
        <v>1441</v>
      </c>
      <c r="BN100" s="1072" t="s">
        <v>1855</v>
      </c>
    </row>
    <row customHeight="1" ht="22.5">
      <c r="AZ101" s="1905" t="s">
        <v>1856</v>
      </c>
      <c r="BA101" s="1906" t="s">
        <v>1857</v>
      </c>
      <c r="BN101" s="1072" t="s">
        <v>1858</v>
      </c>
    </row>
    <row customHeight="1" ht="22.5">
      <c r="AZ102" s="1905" t="s">
        <v>1859</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1860</v>
      </c>
    </row>
    <row customHeight="1" ht="11.25">
      <c r="AZ103" s="1905" t="s">
        <v>1861</v>
      </c>
      <c r="BA103" s="1906" t="s">
        <v>1862</v>
      </c>
      <c r="BN103" s="1072" t="s">
        <v>1863</v>
      </c>
    </row>
    <row customHeight="1" ht="11.25">
      <c r="BN104" s="1072" t="s">
        <v>1864</v>
      </c>
    </row>
    <row customHeight="1" ht="11.25">
      <c r="AZ105" s="1696" t="s">
        <v>1865</v>
      </c>
    </row>
    <row customHeight="1" ht="11.25">
      <c r="AZ106" s="1124" t="s">
        <v>1866</v>
      </c>
    </row>
    <row customHeight="1" ht="11.25">
      <c r="AZ107" s="1124" t="s">
        <v>1867</v>
      </c>
      <c r="BH107" s="1071" t="s">
        <v>1868</v>
      </c>
      <c r="BJ107" s="1071" t="s">
        <v>1869</v>
      </c>
      <c r="BL107" s="1071" t="s">
        <v>1870</v>
      </c>
      <c r="BN107" s="1071" t="s">
        <v>1871</v>
      </c>
    </row>
    <row customHeight="1" ht="11.25">
      <c r="AZ108" s="1124" t="s">
        <v>594</v>
      </c>
      <c r="BH108" s="1072" t="s">
        <v>1872</v>
      </c>
      <c r="BJ108" s="1072" t="s">
        <v>1873</v>
      </c>
      <c r="BL108" s="1072" t="s">
        <v>1526</v>
      </c>
      <c r="BN108" s="1072" t="s">
        <v>1874</v>
      </c>
    </row>
    <row customHeight="1" ht="11.25">
      <c r="BH109" s="1072" t="s">
        <v>1875</v>
      </c>
    </row>
    <row customHeight="1" ht="11.25">
      <c r="AZ110" s="1696" t="s">
        <v>1876</v>
      </c>
      <c r="BH110" s="1072" t="s">
        <v>1875</v>
      </c>
    </row>
    <row customHeight="1" ht="11.25">
      <c r="AZ111" s="1905" t="s">
        <v>1837</v>
      </c>
      <c r="BA111" s="1906" t="s">
        <v>1838</v>
      </c>
    </row>
    <row customHeight="1" ht="11.25">
      <c r="AZ112" s="1905" t="s">
        <v>1843</v>
      </c>
      <c r="BA112" s="1906" t="s">
        <v>1844</v>
      </c>
    </row>
    <row customHeight="1" ht="22.5">
      <c r="AZ113" s="1905" t="s">
        <v>1849</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1854</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1877</v>
      </c>
    </row>
    <row customHeight="1" ht="22.5">
      <c r="AZ115" s="1905" t="s">
        <v>1859</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471</v>
      </c>
    </row>
    <row customHeight="1" ht="11.25">
      <c r="AZ116" s="1905" t="s">
        <v>1861</v>
      </c>
      <c r="BA116" s="1906" t="s">
        <v>1862</v>
      </c>
      <c r="BH116" s="1072" t="s">
        <v>1268</v>
      </c>
    </row>
    <row customHeight="1" ht="11.25">
      <c r="BH117" s="1072" t="s">
        <v>470</v>
      </c>
    </row>
    <row customHeight="1" ht="11.25">
      <c r="BH118" s="1072" t="s">
        <v>1334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9E31F-2D03-5BAD-AC54-0.6F760B5}"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323</v>
      </c>
      <c r="J1" s="459" t="s">
        <v>14</v>
      </c>
    </row>
    <row customHeight="1" ht="22.5" hidden="1">
      <c r="A2" s="506"/>
      <c r="B2" s="506"/>
      <c r="C2" s="1734" t="s">
        <v>104</v>
      </c>
      <c r="D2" s="1524"/>
      <c r="E2" s="1530"/>
      <c r="F2" s="1553"/>
      <c r="H2" s="479"/>
      <c r="J2" s="459">
        <v>0</v>
      </c>
    </row>
    <row customHeight="1" ht="11.25" hidden="1">
      <c r="J3" s="459">
        <v>0</v>
      </c>
    </row>
    <row customHeight="1" ht="11.25">
      <c r="A4" s="1554"/>
      <c r="B4" s="1554"/>
      <c r="J4" s="459">
        <v>11</v>
      </c>
    </row>
    <row customHeight="1" ht="2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Ханты-Мансийский автономный округ</v>
      </c>
      <c r="E6" s="2180"/>
      <c r="F6" s="2180"/>
      <c r="I6" s="719"/>
      <c r="J6" s="459">
        <v>17</v>
      </c>
    </row>
    <row s="481" customFormat="1" customHeight="1" ht="11.25">
      <c r="A7" s="505"/>
      <c r="B7" s="505"/>
      <c r="D7" s="718"/>
      <c r="E7" s="718"/>
      <c r="F7" s="756"/>
      <c r="G7" s="718"/>
      <c r="J7" s="481">
        <v>11</v>
      </c>
    </row>
    <row customHeight="1" ht="11.25" hidden="1">
      <c r="A8" s="506"/>
      <c r="B8" s="506"/>
      <c r="C8" s="461"/>
      <c r="D8" s="467"/>
      <c r="E8" s="2211"/>
      <c r="F8" s="2211"/>
      <c r="J8" s="459">
        <v>0</v>
      </c>
    </row>
    <row customHeight="1" ht="11.25">
      <c r="A9" s="506"/>
      <c r="B9" s="506"/>
      <c r="C9" s="461"/>
      <c r="D9" s="2208" t="s">
        <v>324</v>
      </c>
      <c r="E9" s="2209"/>
      <c r="F9" s="2209"/>
      <c r="G9" s="2212" t="s">
        <v>325</v>
      </c>
      <c r="J9" s="459">
        <v>11</v>
      </c>
    </row>
    <row customHeight="1" ht="11.25">
      <c r="A10" s="506"/>
      <c r="B10" s="506"/>
      <c r="C10" s="461"/>
      <c r="D10" s="1478" t="s">
        <v>88</v>
      </c>
      <c r="E10" s="1480" t="s">
        <v>326</v>
      </c>
      <c r="F10" s="1480" t="s">
        <v>327</v>
      </c>
      <c r="G10" s="2213"/>
      <c r="J10" s="459">
        <v>11</v>
      </c>
    </row>
    <row customHeight="1" ht="0.7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ООО "Концессионная Коммунальная Компания"</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20.25">
      <c r="A13" s="506"/>
      <c r="B13" s="506"/>
      <c r="C13" s="461"/>
      <c r="D13" s="1524">
        <v>2</v>
      </c>
      <c r="E13" s="1531" t="s">
        <v>1878</v>
      </c>
      <c r="F13" s="1525" t="s">
        <v>330</v>
      </c>
      <c r="G13" s="478"/>
      <c r="H13" s="1537"/>
      <c r="J13" s="459">
        <v>19</v>
      </c>
    </row>
    <row customHeight="1" ht="20.25">
      <c r="A14" s="506"/>
      <c r="B14" s="506"/>
      <c r="C14" s="461"/>
      <c r="D14" s="1527" t="s">
        <v>731</v>
      </c>
      <c r="E14" s="1528" t="s">
        <v>1879</v>
      </c>
      <c r="F14" s="1530"/>
      <c r="G14" s="1529" t="s">
        <v>1880</v>
      </c>
      <c r="H14" s="1537"/>
      <c r="J14" s="459">
        <v>19</v>
      </c>
    </row>
    <row customHeight="1" ht="20.25">
      <c r="A15" s="506"/>
      <c r="B15" s="506"/>
      <c r="C15" s="461"/>
      <c r="D15" s="1527" t="s">
        <v>331</v>
      </c>
      <c r="E15" s="1528" t="s">
        <v>1881</v>
      </c>
      <c r="F15" s="1530"/>
      <c r="G15" s="1529" t="s">
        <v>1882</v>
      </c>
      <c r="H15" s="1537"/>
      <c r="J15" s="459">
        <v>19</v>
      </c>
    </row>
    <row customHeight="1" ht="24">
      <c r="A16" s="506"/>
      <c r="B16" s="506"/>
      <c r="C16" s="461"/>
      <c r="D16" s="1527" t="s">
        <v>334</v>
      </c>
      <c r="E16" s="1526" t="s">
        <v>1883</v>
      </c>
      <c r="F16" s="1535"/>
      <c r="G16" s="478" t="s">
        <v>1884</v>
      </c>
      <c r="H16" s="1537"/>
      <c r="J16" s="459">
        <v>23</v>
      </c>
    </row>
    <row customHeight="1" ht="48">
      <c r="A17" s="506"/>
      <c r="B17" s="506"/>
      <c r="C17" s="461"/>
      <c r="D17" s="1524">
        <v>3</v>
      </c>
      <c r="E17" s="1531" t="s">
        <v>1885</v>
      </c>
      <c r="F17" s="1530"/>
      <c r="G17" s="478" t="s">
        <v>1886</v>
      </c>
      <c r="H17" s="1537"/>
      <c r="J17" s="459">
        <v>46</v>
      </c>
    </row>
    <row customHeight="1" ht="48">
      <c r="A18" s="1479">
        <v>1</v>
      </c>
      <c r="B18" s="506"/>
      <c r="C18" s="1481"/>
      <c r="D18" s="1524" t="s">
        <v>91</v>
      </c>
      <c r="E18" s="1531" t="s">
        <v>1887</v>
      </c>
      <c r="F18" s="1530"/>
      <c r="G18" s="478" t="s">
        <v>1886</v>
      </c>
      <c r="H18" s="1537"/>
      <c r="I18" s="856"/>
      <c r="J18" s="459">
        <v>46</v>
      </c>
    </row>
    <row customHeight="1" ht="23.25">
      <c r="A19" s="506"/>
      <c r="B19" s="506"/>
      <c r="C19" s="461"/>
      <c r="D19" s="1524" t="s">
        <v>120</v>
      </c>
      <c r="E19" s="1531" t="s">
        <v>1888</v>
      </c>
      <c r="F19" s="1525" t="s">
        <v>330</v>
      </c>
      <c r="G19" s="2475" t="s">
        <v>1889</v>
      </c>
      <c r="H19" s="479"/>
      <c r="J19" s="459">
        <v>22</v>
      </c>
    </row>
    <row s="1534" customFormat="1" customHeight="1" ht="5.25" hidden="1">
      <c r="A20" s="506"/>
      <c r="B20" s="506"/>
      <c r="C20" s="1533"/>
      <c r="D20" s="1532" t="s">
        <v>1138</v>
      </c>
      <c r="E20" s="1018"/>
      <c r="F20" s="1017"/>
      <c r="G20" s="2476"/>
      <c r="J20" s="1534">
        <v>0</v>
      </c>
    </row>
    <row customHeight="1" ht="15.75">
      <c r="A21" s="506"/>
      <c r="B21" s="506"/>
      <c r="C21" s="461"/>
      <c r="D21" s="471"/>
      <c r="E21" s="419" t="s">
        <v>363</v>
      </c>
      <c r="F21" s="473"/>
      <c r="G21" s="2477"/>
      <c r="H21" s="1537"/>
      <c r="J21" s="459">
        <v>15</v>
      </c>
    </row>
    <row s="505" customFormat="1" customHeight="1" ht="26.25">
      <c r="A22" s="506"/>
      <c r="B22" s="506"/>
      <c r="C22" s="506"/>
      <c r="D22" s="1524" t="s">
        <v>92</v>
      </c>
      <c r="E22" s="478" t="s">
        <v>1890</v>
      </c>
      <c r="F22" s="1530"/>
      <c r="G22" s="478" t="s">
        <v>1891</v>
      </c>
      <c r="H22" s="1536"/>
      <c r="J22" s="505">
        <v>25</v>
      </c>
    </row>
    <row s="505" customFormat="1" customHeight="1" ht="20.25">
      <c r="A23" s="506"/>
      <c r="B23" s="506"/>
      <c r="C23" s="506"/>
      <c r="D23" s="1524" t="s">
        <v>93</v>
      </c>
      <c r="E23" s="1531" t="s">
        <v>1892</v>
      </c>
      <c r="F23" s="1535"/>
      <c r="G23" s="478" t="s">
        <v>1893</v>
      </c>
      <c r="H23" s="1536"/>
      <c r="J23" s="505">
        <v>19</v>
      </c>
    </row>
    <row s="505" customFormat="1" customHeight="1" ht="144" hidden="1">
      <c r="A24" s="506"/>
      <c r="B24" s="506"/>
      <c r="C24" s="506"/>
      <c r="D24" s="1524" t="s">
        <v>121</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0BBED-0CF9-BF87-E8BA-0.5434401F}"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1894</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5">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5">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5">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5">
      <c r="A7" s="1159"/>
      <c r="B7" s="1164"/>
      <c r="C7" s="1159"/>
      <c r="D7" s="1499"/>
      <c r="E7" s="2105" t="s">
        <v>324</v>
      </c>
      <c r="F7" s="2106"/>
      <c r="G7" s="2106"/>
      <c r="H7" s="2106"/>
      <c r="I7" s="2106"/>
      <c r="J7" s="2478" t="s">
        <v>325</v>
      </c>
      <c r="K7" s="504"/>
      <c r="L7" s="504"/>
      <c r="M7" s="504"/>
      <c r="N7" s="504"/>
      <c r="O7" s="230"/>
      <c r="P7" s="504"/>
      <c r="Q7" s="229"/>
      <c r="R7" s="229"/>
      <c r="S7" s="229"/>
      <c r="T7" s="229"/>
      <c r="IU7" s="511">
        <v>14</v>
      </c>
    </row>
    <row s="1823" customFormat="1" customHeight="1" ht="21">
      <c r="A8" s="1159"/>
      <c r="B8" s="1164"/>
      <c r="C8" s="1159"/>
      <c r="D8" s="1499"/>
      <c r="E8" s="1552" t="s">
        <v>88</v>
      </c>
      <c r="F8" s="1544" t="s">
        <v>1894</v>
      </c>
      <c r="G8" s="1544" t="s">
        <v>48</v>
      </c>
      <c r="H8" s="1544" t="s">
        <v>50</v>
      </c>
      <c r="I8" s="1544" t="s">
        <v>1895</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1896</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1.75">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5">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0.7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5">
      <c r="IU16" s="1159">
        <v>14</v>
      </c>
    </row>
    <row customHeight="1" ht="15">
      <c r="IU17" s="1159">
        <v>14</v>
      </c>
    </row>
    <row customHeight="1" ht="15">
      <c r="IU18" s="1159">
        <v>14</v>
      </c>
    </row>
    <row customHeight="1" ht="15">
      <c r="G19" s="377"/>
      <c r="H19" s="377"/>
      <c r="I19" s="377"/>
      <c r="IU19" s="1159">
        <v>14</v>
      </c>
    </row>
    <row customHeight="1" ht="15">
      <c r="IU20" s="1159">
        <v>14</v>
      </c>
    </row>
    <row customHeight="1" ht="15">
      <c r="IU21" s="1159">
        <v>14</v>
      </c>
    </row>
    <row customHeight="1" ht="15">
      <c r="IU22" s="1159">
        <v>14</v>
      </c>
    </row>
    <row customHeight="1" ht="15">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2F42B-3229-EAAC-21F1-0.2C802CA2}"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ООО "Концессионная Коммунальная Компания"</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5">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5">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5">
      <c r="A7" s="1159"/>
      <c r="B7" s="1164"/>
      <c r="C7" s="1159"/>
      <c r="D7" s="1499"/>
      <c r="E7" s="2105" t="s">
        <v>324</v>
      </c>
      <c r="F7" s="2106"/>
      <c r="G7" s="2106"/>
      <c r="H7" s="2106"/>
      <c r="I7" s="2106"/>
      <c r="J7" s="2106"/>
      <c r="K7" s="2106"/>
      <c r="L7" s="2478" t="s">
        <v>325</v>
      </c>
      <c r="M7" s="504"/>
      <c r="N7" s="504"/>
      <c r="O7" s="504"/>
      <c r="P7" s="504"/>
      <c r="Q7" s="230"/>
      <c r="R7" s="504"/>
      <c r="S7" s="229"/>
      <c r="T7" s="229"/>
      <c r="U7" s="229"/>
      <c r="V7" s="229"/>
      <c r="IW7" s="511">
        <v>14</v>
      </c>
    </row>
    <row s="1823" customFormat="1" customHeight="1" ht="67.5">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1897</v>
      </c>
      <c r="H9" s="1541" t="s">
        <v>1898</v>
      </c>
      <c r="I9" s="1541" t="s">
        <v>1899</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ООО "Концессионная Коммунальная Компания"</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1900</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1.75">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5">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0.7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1B41D-3A27-F901-BC37-0.59363181}"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ООО "Концессионная Коммунальная Компания"</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5">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5">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5">
      <c r="A7" s="1635"/>
      <c r="B7" s="1370"/>
      <c r="C7" s="1635"/>
      <c r="D7" s="1519"/>
      <c r="E7" s="2105" t="s">
        <v>324</v>
      </c>
      <c r="F7" s="2106"/>
      <c r="G7" s="2106"/>
      <c r="H7" s="2106"/>
      <c r="I7" s="2106"/>
      <c r="J7" s="2106"/>
      <c r="K7" s="2106"/>
      <c r="L7" s="2478" t="s">
        <v>325</v>
      </c>
      <c r="M7" s="1628"/>
      <c r="N7" s="1628"/>
      <c r="O7" s="1628"/>
      <c r="P7" s="1628"/>
      <c r="Q7" s="1628"/>
      <c r="R7" s="1628"/>
      <c r="S7" s="229"/>
      <c r="T7" s="229"/>
      <c r="U7" s="229"/>
      <c r="V7" s="229"/>
      <c r="IW7" s="1613">
        <v>14</v>
      </c>
    </row>
    <row s="1823" customFormat="1" customHeight="1" ht="67.5">
      <c r="A8" s="1635"/>
      <c r="B8" s="1370"/>
      <c r="C8" s="1635"/>
      <c r="D8" s="1519"/>
      <c r="E8" s="2482" t="s">
        <v>88</v>
      </c>
      <c r="F8" s="2482" t="s">
        <v>1901</v>
      </c>
      <c r="G8" s="2484" t="s">
        <v>1902</v>
      </c>
      <c r="H8" s="2485"/>
      <c r="I8" s="2486"/>
      <c r="J8" s="2482" t="s">
        <v>1903</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1897</v>
      </c>
      <c r="H9" s="1898" t="s">
        <v>1898</v>
      </c>
      <c r="I9" s="1898" t="s">
        <v>1899</v>
      </c>
      <c r="J9" s="2483"/>
      <c r="K9" s="2483"/>
      <c r="L9" s="2479"/>
      <c r="M9" s="1628"/>
      <c r="N9" s="1628"/>
      <c r="O9" s="1628"/>
      <c r="P9" s="1628"/>
      <c r="Q9" s="1628"/>
      <c r="R9" s="1628"/>
      <c r="S9" s="229"/>
      <c r="T9" s="229"/>
      <c r="U9" s="229"/>
      <c r="V9" s="229"/>
      <c r="IW9" s="1613">
        <v>28</v>
      </c>
    </row>
    <row s="1854" customFormat="1" customHeight="1" ht="0.75">
      <c r="A10" s="2103"/>
      <c r="B10" s="1370">
        <v>1</v>
      </c>
      <c r="C10" s="1370"/>
      <c r="D10" s="804"/>
      <c r="E10" s="799">
        <v>0</v>
      </c>
      <c r="F10" s="1895" t="str">
        <f>IF(ROIV_INFO_NAME="","",ROIV_INFO_NAME)</f>
        <v>ООО "Концессионная Коммунальная Компания"</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1900</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1.75">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5">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0.7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12E81-CCC8-096C-8F6D-0.3DF50288}"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Ханты-Мансийский автономный округ</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1904</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5">
      <c r="A6" s="1159"/>
      <c r="B6" s="1164"/>
      <c r="C6" s="1159"/>
      <c r="D6" s="1499"/>
      <c r="E6" s="513"/>
      <c r="F6" s="513"/>
      <c r="G6" s="513"/>
      <c r="H6" s="513"/>
      <c r="I6" s="513"/>
      <c r="J6" s="513"/>
      <c r="K6" s="513"/>
      <c r="L6" s="513"/>
      <c r="M6" s="513"/>
      <c r="N6" s="1639"/>
      <c r="O6" s="251"/>
      <c r="P6" s="504"/>
      <c r="Q6" s="511">
        <v>14</v>
      </c>
    </row>
    <row s="1823" customFormat="1" customHeight="1" ht="2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5">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5">
      <c r="A10" s="1159"/>
      <c r="B10" s="1164"/>
      <c r="C10" s="1159"/>
      <c r="D10" s="1499"/>
      <c r="E10" s="2131" t="s">
        <v>324</v>
      </c>
      <c r="F10" s="2131"/>
      <c r="G10" s="2131"/>
      <c r="H10" s="2131"/>
      <c r="I10" s="2131"/>
      <c r="J10" s="2131"/>
      <c r="K10" s="2131"/>
      <c r="L10" s="2131"/>
      <c r="M10" s="2105"/>
      <c r="N10" s="2482" t="s">
        <v>325</v>
      </c>
      <c r="O10" s="504"/>
      <c r="P10" s="504"/>
      <c r="Q10" s="511">
        <v>14</v>
      </c>
    </row>
    <row s="1823" customFormat="1" customHeight="1" ht="44.25">
      <c r="A11" s="1635"/>
      <c r="B11" s="1370"/>
      <c r="C11" s="1635"/>
      <c r="D11" s="1519"/>
      <c r="E11" s="2496" t="s">
        <v>88</v>
      </c>
      <c r="F11" s="2496" t="s">
        <v>328</v>
      </c>
      <c r="G11" s="2496" t="s">
        <v>1905</v>
      </c>
      <c r="H11" s="2496"/>
      <c r="I11" s="2496" t="s">
        <v>1906</v>
      </c>
      <c r="J11" s="2496"/>
      <c r="K11" s="2496"/>
      <c r="L11" s="2496" t="s">
        <v>1907</v>
      </c>
      <c r="M11" s="2484" t="s">
        <v>1908</v>
      </c>
      <c r="N11" s="2495"/>
      <c r="O11" s="1628"/>
      <c r="P11" s="1628"/>
      <c r="Q11" s="1613">
        <v>42</v>
      </c>
    </row>
    <row s="1823" customFormat="1" customHeight="1" ht="29.25">
      <c r="A12" s="1159"/>
      <c r="B12" s="1164"/>
      <c r="C12" s="1159"/>
      <c r="D12" s="1499"/>
      <c r="E12" s="2482"/>
      <c r="F12" s="2496"/>
      <c r="G12" s="1913" t="s">
        <v>1909</v>
      </c>
      <c r="H12" s="1913" t="s">
        <v>332</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Ханты-Мансийский автономный округ</v>
      </c>
      <c r="G13" s="2491"/>
      <c r="H13" s="2498"/>
      <c r="I13" s="478"/>
      <c r="J13" s="1909">
        <v>1</v>
      </c>
      <c r="K13" s="1922"/>
      <c r="L13" s="1923"/>
      <c r="M13" s="1923"/>
      <c r="N13" s="2492" t="s">
        <v>1910</v>
      </c>
      <c r="O13" s="1539"/>
      <c r="P13" s="515"/>
      <c r="Q13" s="427">
        <v>22</v>
      </c>
    </row>
    <row s="1854" customFormat="1" customHeight="1" ht="23.25">
      <c r="A14" s="2103"/>
      <c r="B14" s="1164"/>
      <c r="C14" s="1164"/>
      <c r="D14" s="805"/>
      <c r="E14" s="2131"/>
      <c r="F14" s="2490"/>
      <c r="G14" s="2491"/>
      <c r="H14" s="2499"/>
      <c r="I14" s="425"/>
      <c r="J14" s="1504"/>
      <c r="K14" s="1504" t="s">
        <v>1904</v>
      </c>
      <c r="L14" s="1547"/>
      <c r="M14" s="1547"/>
      <c r="N14" s="2493"/>
      <c r="O14" s="1539"/>
      <c r="P14" s="515"/>
      <c r="Q14" s="427">
        <v>22</v>
      </c>
    </row>
    <row s="1854" customFormat="1" customHeight="1" ht="23.25">
      <c r="A15" s="2103"/>
      <c r="B15" s="1164"/>
      <c r="C15" s="416"/>
      <c r="D15" s="805"/>
      <c r="E15" s="425"/>
      <c r="F15" s="1504" t="s">
        <v>1896</v>
      </c>
      <c r="G15" s="1546"/>
      <c r="H15" s="1546"/>
      <c r="I15" s="191"/>
      <c r="J15" s="191"/>
      <c r="K15" s="191"/>
      <c r="L15" s="191"/>
      <c r="M15" s="191"/>
      <c r="N15" s="2493"/>
      <c r="O15" s="1540"/>
      <c r="P15" s="515"/>
      <c r="Q15" s="427">
        <v>22</v>
      </c>
    </row>
    <row s="1823" customFormat="1" customHeight="1" ht="21.75">
      <c r="A16" s="1159"/>
      <c r="B16" s="1164"/>
      <c r="C16" s="1159"/>
      <c r="D16" s="455"/>
      <c r="E16" s="184"/>
      <c r="F16" s="184"/>
      <c r="G16" s="184"/>
      <c r="H16" s="184"/>
      <c r="I16" s="184"/>
      <c r="J16" s="184"/>
      <c r="K16" s="184"/>
      <c r="L16" s="184"/>
      <c r="M16" s="513"/>
      <c r="N16" s="1639"/>
      <c r="O16" s="504"/>
      <c r="P16" s="504"/>
      <c r="Q16" s="511">
        <v>21</v>
      </c>
    </row>
    <row s="1823" customFormat="1" customHeight="1" ht="15">
      <c r="A17" s="1159"/>
      <c r="B17" s="1164"/>
      <c r="C17" s="1159"/>
      <c r="D17" s="455"/>
      <c r="E17" s="1159"/>
      <c r="F17" s="1159"/>
      <c r="G17" s="1159"/>
      <c r="H17" s="1159"/>
      <c r="I17" s="1159"/>
      <c r="J17" s="1159"/>
      <c r="K17" s="1159"/>
      <c r="L17" s="1159"/>
      <c r="M17" s="1159"/>
      <c r="N17" s="1635"/>
      <c r="O17" s="504"/>
      <c r="P17" s="504"/>
      <c r="Q17" s="511">
        <v>14</v>
      </c>
    </row>
    <row s="1823" customFormat="1" customHeight="1" ht="0.7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18C83-79E5-5B5A-5036-0.DB67417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1911</v>
      </c>
      <c r="E5" s="2104"/>
      <c r="F5" s="2104"/>
      <c r="G5" s="2104"/>
      <c r="H5" s="2104"/>
      <c r="I5" s="269"/>
      <c r="M5" s="87">
        <v>30</v>
      </c>
    </row>
    <row customHeight="1" ht="3" hidden="1">
      <c r="D6" s="126"/>
      <c r="E6" s="126"/>
      <c r="F6" s="126"/>
      <c r="G6" s="126"/>
      <c r="H6" s="126"/>
      <c r="I6" s="126"/>
      <c r="M6" s="125">
        <v>0</v>
      </c>
    </row>
    <row s="362" customFormat="1" customHeight="1" ht="15">
      <c r="B7" s="123"/>
      <c r="C7" s="124"/>
      <c r="D7" s="127"/>
      <c r="E7" s="127"/>
      <c r="F7" s="127"/>
      <c r="G7" s="127"/>
      <c r="H7" s="756"/>
      <c r="I7" s="127"/>
      <c r="J7" s="128"/>
      <c r="M7" s="122">
        <v>14</v>
      </c>
    </row>
    <row customHeight="1" ht="15">
      <c r="D8" s="2213" t="s">
        <v>324</v>
      </c>
      <c r="E8" s="2213"/>
      <c r="F8" s="2213"/>
      <c r="G8" s="2213"/>
      <c r="H8" s="2213"/>
      <c r="I8" s="2213" t="s">
        <v>325</v>
      </c>
      <c r="M8" s="125">
        <v>14</v>
      </c>
    </row>
    <row customHeight="1" ht="29.25">
      <c r="D9" s="2213" t="s">
        <v>88</v>
      </c>
      <c r="E9" s="2213" t="s">
        <v>1912</v>
      </c>
      <c r="F9" s="2213"/>
      <c r="G9" s="2213"/>
      <c r="H9" s="2213"/>
      <c r="I9" s="2213"/>
      <c r="M9" s="125">
        <v>28</v>
      </c>
    </row>
    <row customHeight="1" ht="24">
      <c r="D10" s="2213"/>
      <c r="E10" s="131" t="s">
        <v>1913</v>
      </c>
      <c r="F10" s="131" t="s">
        <v>1914</v>
      </c>
      <c r="G10" s="131" t="s">
        <v>1915</v>
      </c>
      <c r="H10" s="131" t="s">
        <v>414</v>
      </c>
      <c r="I10" s="2213"/>
      <c r="M10" s="125">
        <v>23</v>
      </c>
    </row>
    <row customHeight="1" ht="12" hidden="1">
      <c r="D11" s="91" t="s">
        <v>119</v>
      </c>
      <c r="E11" s="91" t="s">
        <v>91</v>
      </c>
      <c r="F11" s="91" t="s">
        <v>120</v>
      </c>
      <c r="G11" s="91" t="s">
        <v>92</v>
      </c>
      <c r="H11" s="91" t="s">
        <v>93</v>
      </c>
      <c r="I11" s="91" t="s">
        <v>121</v>
      </c>
      <c r="M11" s="125">
        <v>0</v>
      </c>
    </row>
    <row s="1827" customFormat="1" customHeight="1" ht="26.25">
      <c r="A12" s="149" t="s">
        <v>90</v>
      </c>
      <c r="B12" s="129" t="s">
        <v>28</v>
      </c>
      <c r="C12" s="130"/>
      <c r="D12" s="132" t="s">
        <v>119</v>
      </c>
      <c r="E12" s="385"/>
      <c r="F12" s="385"/>
      <c r="G12" s="1738" t="s">
        <v>28</v>
      </c>
      <c r="H12" s="386"/>
      <c r="I12" s="2173" t="s">
        <v>1916</v>
      </c>
      <c r="K12" s="276"/>
      <c r="L12" s="277"/>
      <c r="M12" s="121">
        <v>25</v>
      </c>
    </row>
    <row customHeight="1" ht="15.75">
      <c r="A13" s="125"/>
      <c r="B13" s="125"/>
      <c r="C13" s="125"/>
      <c r="D13" s="113"/>
      <c r="E13" s="134" t="s">
        <v>491</v>
      </c>
      <c r="F13" s="133"/>
      <c r="G13" s="133"/>
      <c r="H13" s="218"/>
      <c r="I13" s="2175"/>
      <c r="M13" s="125">
        <v>15</v>
      </c>
    </row>
    <row customHeight="1" ht="3">
      <c r="A14" s="125"/>
      <c r="B14" s="125"/>
      <c r="C14" s="125"/>
      <c r="M14" s="125">
        <v>3</v>
      </c>
    </row>
    <row customHeight="1" ht="29.25">
      <c r="E15" s="2500" t="s">
        <v>1917</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EF32D-D7D5-49A7-A91B-0.90E953D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1918</v>
      </c>
      <c r="E7" s="2502"/>
      <c r="F7" s="271"/>
      <c r="J7" s="73">
        <v>22</v>
      </c>
    </row>
    <row customHeight="1" ht="3">
      <c r="C8" s="96"/>
      <c r="D8" s="74"/>
      <c r="E8" s="74"/>
      <c r="J8" s="73">
        <v>3</v>
      </c>
    </row>
    <row customHeight="1" ht="16.5">
      <c r="C9" s="96"/>
      <c r="D9" s="109" t="s">
        <v>88</v>
      </c>
      <c r="E9" s="264" t="s">
        <v>1919</v>
      </c>
      <c r="J9" s="73">
        <v>16</v>
      </c>
    </row>
    <row customHeight="1" ht="0.7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1920</v>
      </c>
      <c r="J13" s="73">
        <v>12</v>
      </c>
    </row>
    <row customHeight="1" ht="3">
      <c r="J14" s="73">
        <v>3</v>
      </c>
    </row>
    <row customHeight="1" ht="23.25">
      <c r="C15" s="141"/>
      <c r="D15" s="2503" t="s">
        <v>1921</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77972-C478-8A55-4D75-0.AE333F5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1922</v>
      </c>
      <c r="E7" s="2104"/>
      <c r="F7" s="271"/>
      <c r="M7" s="73">
        <v>22</v>
      </c>
    </row>
    <row customHeight="1" ht="3">
      <c r="C8" s="96"/>
      <c r="D8" s="74"/>
      <c r="E8" s="74"/>
      <c r="M8" s="73">
        <v>3</v>
      </c>
    </row>
    <row customHeight="1" ht="16.5">
      <c r="C9" s="96"/>
      <c r="D9" s="109" t="s">
        <v>88</v>
      </c>
      <c r="E9" s="112" t="s">
        <v>311</v>
      </c>
      <c r="M9" s="73">
        <v>16</v>
      </c>
    </row>
    <row customHeight="1" ht="12.75">
      <c r="C10" s="96"/>
      <c r="D10" s="91" t="s">
        <v>119</v>
      </c>
      <c r="E10" s="91" t="s">
        <v>103</v>
      </c>
      <c r="M10" s="73">
        <v>12</v>
      </c>
    </row>
    <row customHeight="1" ht="15" hidden="1">
      <c r="C11" s="96"/>
      <c r="D11" s="117">
        <v>0</v>
      </c>
      <c r="E11" s="153"/>
      <c r="M11" s="73">
        <v>0</v>
      </c>
    </row>
    <row customHeight="1" ht="15">
      <c r="C12" s="96"/>
      <c r="D12" s="113"/>
      <c r="E12" s="111" t="s">
        <v>1920</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E9F9C-C1A7-BC77-EF55-0.4C51C10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303</v>
      </c>
      <c r="M2" s="1557" t="s">
        <v>304</v>
      </c>
      <c r="R2" s="1557" t="s">
        <v>305</v>
      </c>
      <c r="S2" s="1557" t="s">
        <v>304</v>
      </c>
      <c r="X2" s="1557" t="s">
        <v>303</v>
      </c>
      <c r="Y2" s="1557" t="s">
        <v>304</v>
      </c>
      <c r="AD2" s="1557" t="s">
        <v>303</v>
      </c>
      <c r="AE2" s="1557" t="s">
        <v>304</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25">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306</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5">
      <c r="A5" s="1636"/>
      <c r="B5" s="1635"/>
      <c r="C5" s="1519"/>
      <c r="D5" s="2180" t="str">
        <f>IF(org=0,"Не определено",org)</f>
        <v>ООО "Концессионная Коммунальная Компания"</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5">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0.7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115</v>
      </c>
      <c r="F8" s="2196" t="s">
        <v>131</v>
      </c>
      <c r="G8" s="2197"/>
      <c r="H8" s="2196" t="s">
        <v>88</v>
      </c>
      <c r="I8" s="2197"/>
      <c r="J8" s="2131" t="s">
        <v>132</v>
      </c>
      <c r="K8" s="1560"/>
      <c r="L8" s="2200" t="s">
        <v>307</v>
      </c>
      <c r="M8" s="2200"/>
      <c r="N8" s="2200"/>
      <c r="O8" s="2200"/>
      <c r="P8" s="2200"/>
      <c r="Q8" s="1561"/>
      <c r="R8" s="2100" t="s">
        <v>308</v>
      </c>
      <c r="S8" s="2201"/>
      <c r="T8" s="2201"/>
      <c r="U8" s="2201"/>
      <c r="V8" s="2201"/>
      <c r="W8" s="1561"/>
      <c r="X8" s="2202" t="s">
        <v>309</v>
      </c>
      <c r="Y8" s="2202"/>
      <c r="Z8" s="2202"/>
      <c r="AA8" s="2202"/>
      <c r="AB8" s="2202"/>
      <c r="AC8" s="1562"/>
      <c r="AD8" s="2131" t="s">
        <v>310</v>
      </c>
      <c r="AE8" s="2131"/>
      <c r="AF8" s="2131"/>
      <c r="AG8" s="2131"/>
      <c r="AH8" s="2105"/>
      <c r="AI8" s="2131" t="s">
        <v>311</v>
      </c>
      <c r="AJ8" s="1578"/>
      <c r="BM8" s="297">
        <v>32</v>
      </c>
    </row>
    <row customHeight="1" ht="23.25">
      <c r="D9" s="2131"/>
      <c r="E9" s="2131"/>
      <c r="F9" s="2179" t="s">
        <v>89</v>
      </c>
      <c r="G9" s="2179" t="s">
        <v>137</v>
      </c>
      <c r="H9" s="2198"/>
      <c r="I9" s="2199"/>
      <c r="J9" s="2105"/>
      <c r="K9" s="1563"/>
      <c r="L9" s="2131" t="s">
        <v>312</v>
      </c>
      <c r="M9" s="2105"/>
      <c r="N9" s="2196" t="s">
        <v>88</v>
      </c>
      <c r="O9" s="2197"/>
      <c r="P9" s="2131" t="s">
        <v>138</v>
      </c>
      <c r="Q9" s="1560"/>
      <c r="R9" s="2131" t="s">
        <v>312</v>
      </c>
      <c r="S9" s="2105"/>
      <c r="T9" s="2196" t="s">
        <v>88</v>
      </c>
      <c r="U9" s="2197"/>
      <c r="V9" s="2131" t="s">
        <v>138</v>
      </c>
      <c r="W9" s="1560"/>
      <c r="X9" s="2131" t="s">
        <v>312</v>
      </c>
      <c r="Y9" s="2105"/>
      <c r="Z9" s="2196" t="s">
        <v>88</v>
      </c>
      <c r="AA9" s="2197"/>
      <c r="AB9" s="2131" t="s">
        <v>313</v>
      </c>
      <c r="AC9" s="1560"/>
      <c r="AD9" s="2131" t="s">
        <v>312</v>
      </c>
      <c r="AE9" s="2105"/>
      <c r="AF9" s="2196" t="s">
        <v>88</v>
      </c>
      <c r="AG9" s="2197"/>
      <c r="AH9" s="2105" t="s">
        <v>313</v>
      </c>
      <c r="AI9" s="2131"/>
      <c r="AJ9" s="1578"/>
      <c r="BM9" s="297">
        <v>22</v>
      </c>
    </row>
    <row customHeight="1" ht="24">
      <c r="D10" s="2179"/>
      <c r="E10" s="2179"/>
      <c r="F10" s="2203"/>
      <c r="G10" s="2203"/>
      <c r="H10" s="2204"/>
      <c r="I10" s="2205"/>
      <c r="J10" s="2196"/>
      <c r="K10" s="1563"/>
      <c r="L10" s="1582" t="s">
        <v>314</v>
      </c>
      <c r="M10" s="1577" t="s">
        <v>315</v>
      </c>
      <c r="N10" s="2198"/>
      <c r="O10" s="2199"/>
      <c r="P10" s="2179"/>
      <c r="Q10" s="1560"/>
      <c r="R10" s="1582" t="s">
        <v>314</v>
      </c>
      <c r="S10" s="1577" t="s">
        <v>315</v>
      </c>
      <c r="T10" s="2198"/>
      <c r="U10" s="2199"/>
      <c r="V10" s="2179"/>
      <c r="W10" s="1560"/>
      <c r="X10" s="1582" t="s">
        <v>314</v>
      </c>
      <c r="Y10" s="1577" t="s">
        <v>315</v>
      </c>
      <c r="Z10" s="2198"/>
      <c r="AA10" s="2199"/>
      <c r="AB10" s="2179"/>
      <c r="AC10" s="1560"/>
      <c r="AD10" s="1582" t="s">
        <v>314</v>
      </c>
      <c r="AE10" s="1577" t="s">
        <v>315</v>
      </c>
      <c r="AF10" s="2198"/>
      <c r="AG10" s="2199"/>
      <c r="AH10" s="2196"/>
      <c r="AI10" s="2179"/>
      <c r="AJ10" s="1578"/>
      <c r="AK10" s="258" t="s">
        <v>316</v>
      </c>
      <c r="AL10" s="258" t="s">
        <v>139</v>
      </c>
      <c r="BM10" s="297">
        <v>23</v>
      </c>
    </row>
    <row customHeight="1" ht="15">
      <c r="D11" s="2187" t="s">
        <v>119</v>
      </c>
      <c r="E11" s="2183" t="s">
        <v>317</v>
      </c>
      <c r="F11" s="2183" t="s">
        <v>318</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5">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5">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5">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25">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25">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317</v>
      </c>
      <c r="F17" s="2183" t="s">
        <v>319</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5">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5">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5">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25">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25">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317</v>
      </c>
      <c r="F23" s="2183" t="s">
        <v>320</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5">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5">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5">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25">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25">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317</v>
      </c>
      <c r="F29" s="2183" t="s">
        <v>321</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5">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5">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5">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25">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25">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120</v>
      </c>
      <c r="E35" s="2183" t="s">
        <v>317</v>
      </c>
      <c r="F35" s="2183" t="s">
        <v>322</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5">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5">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5">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25">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25">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25">
      <c r="AK41" s="427"/>
      <c r="BM41" s="297">
        <v>11</v>
      </c>
    </row>
    <row customHeight="1" ht="11.25">
      <c r="AK42" s="427"/>
      <c r="BM42" s="297">
        <v>11</v>
      </c>
    </row>
    <row customHeight="1" ht="11.25">
      <c r="AK43" s="427"/>
      <c r="BM43" s="297">
        <v>11</v>
      </c>
    </row>
    <row customHeight="1" ht="11.25">
      <c r="AK44" s="427"/>
      <c r="BM44" s="297">
        <v>11</v>
      </c>
    </row>
    <row customHeight="1" ht="11.25">
      <c r="AK45" s="427"/>
      <c r="BM45" s="297">
        <v>11</v>
      </c>
    </row>
    <row customHeight="1" ht="11.25">
      <c r="AK46" s="427"/>
      <c r="BM46" s="297">
        <v>11</v>
      </c>
    </row>
    <row customHeight="1" ht="11.25">
      <c r="AK47" s="427"/>
      <c r="BM47" s="297">
        <v>11</v>
      </c>
    </row>
    <row customHeight="1" ht="11.25">
      <c r="AK48" s="427"/>
      <c r="BM48" s="297">
        <v>11</v>
      </c>
    </row>
    <row customHeight="1" ht="11.25">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FB54A-A999-EE73-D08D-0.53F7D8B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1923</v>
      </c>
      <c r="C2" s="2504"/>
      <c r="D2" s="2504"/>
      <c r="E2" s="272"/>
      <c r="F2" s="93">
        <v>22</v>
      </c>
    </row>
    <row customHeight="1" ht="3">
      <c r="F3" s="93">
        <v>3</v>
      </c>
    </row>
    <row customHeight="1" ht="23.25">
      <c r="B4" s="2618" t="s">
        <v>1924</v>
      </c>
      <c r="C4" s="387" t="s">
        <v>1925</v>
      </c>
      <c r="D4" s="387" t="s">
        <v>1926</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AF222-B1DC-7F96-6C29-0.30ABDE7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1927</v>
      </c>
    </row>
    <row r="4" s="268" customFormat="1" customHeight="1" ht="15">
      <c r="C4" s="1820"/>
      <c r="D4" s="117"/>
      <c r="E4" s="381"/>
    </row>
    <row r="6" s="1819" customFormat="1" customHeight="1" ht="17.25">
      <c r="A6" s="1819" t="s">
        <v>1928</v>
      </c>
    </row>
    <row r="8" s="268" customFormat="1" customHeight="1" ht="17.25">
      <c r="C8" s="1821"/>
      <c r="D8" s="117"/>
      <c r="E8" s="118"/>
    </row>
    <row r="11" s="1819" customFormat="1" customHeight="1" ht="17.25">
      <c r="A11" s="1819" t="s">
        <v>1929</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1930</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1931</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119</v>
      </c>
      <c r="E23" s="2113"/>
      <c r="F23" s="2111" t="s">
        <v>19</v>
      </c>
      <c r="G23" s="2561"/>
      <c r="H23" s="2131">
        <v>1</v>
      </c>
      <c r="I23" s="2563" t="str">
        <f>IF(U23="","",INDEX(TERRITORY_MR_LIST,MATCH(U23,TERRITORY_LIST_ID,0)))</f>
        <v/>
      </c>
      <c r="J23" s="2111" t="s">
        <v>19</v>
      </c>
      <c r="K23" s="836"/>
      <c r="L23" s="1786" t="s">
        <v>119</v>
      </c>
      <c r="M23" s="607"/>
      <c r="N23" s="608"/>
      <c r="O23" s="608"/>
      <c r="P23" s="608"/>
      <c r="Q23" s="608"/>
      <c r="R23" s="608"/>
      <c r="S23" s="608"/>
      <c r="T23" s="608"/>
      <c r="U23" s="609"/>
      <c r="V23" s="608"/>
      <c r="W23" s="608"/>
      <c r="X23" s="599"/>
      <c r="Y23" s="599" t="s">
        <v>127</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128</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129</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1932</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119</v>
      </c>
      <c r="M29" s="607"/>
      <c r="N29" s="608"/>
      <c r="O29" s="608"/>
      <c r="P29" s="608"/>
      <c r="Q29" s="608"/>
      <c r="R29" s="608"/>
      <c r="S29" s="608"/>
      <c r="T29" s="608"/>
      <c r="U29" s="609"/>
      <c r="V29" s="608"/>
      <c r="W29" s="608"/>
      <c r="X29" s="599"/>
      <c r="Y29" s="599" t="s">
        <v>127</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128</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1933</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119</v>
      </c>
      <c r="M34" s="815"/>
      <c r="N34" s="816"/>
      <c r="O34" s="608"/>
      <c r="P34" s="608"/>
      <c r="Q34" s="608"/>
      <c r="R34" s="608"/>
      <c r="S34" s="608"/>
      <c r="T34" s="608"/>
      <c r="U34" s="609"/>
      <c r="V34" s="608"/>
      <c r="W34" s="608"/>
      <c r="X34" s="599"/>
      <c r="Y34" s="599" t="s">
        <v>127</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1934</v>
      </c>
    </row>
    <row customHeight="1" ht="11.25"/>
    <row s="459" customFormat="1" customHeight="1" ht="22.5">
      <c r="A39" s="1795"/>
      <c r="B39" s="461"/>
      <c r="C39" s="863"/>
      <c r="D39" s="444"/>
      <c r="E39" s="864"/>
      <c r="F39" s="1816"/>
      <c r="G39" s="1826"/>
      <c r="H39" s="479"/>
    </row>
    <row customHeight="1" ht="11.25"/>
    <row s="1819" customFormat="1" customHeight="1" ht="11.25">
      <c r="A41" s="1819" t="s">
        <v>1935</v>
      </c>
    </row>
    <row customHeight="1" ht="11.25"/>
    <row s="459" customFormat="1" customHeight="1" ht="22.5">
      <c r="A43" s="461"/>
      <c r="B43" s="461"/>
      <c r="C43" s="461"/>
      <c r="D43" s="444"/>
      <c r="E43" s="864"/>
      <c r="F43" s="865"/>
      <c r="G43" s="1826"/>
      <c r="H43" s="479"/>
    </row>
    <row customHeight="1" ht="11.25"/>
    <row s="1819" customFormat="1" customHeight="1" ht="11.25">
      <c r="A45" s="1819" t="s">
        <v>1936</v>
      </c>
    </row>
    <row customHeight="1" ht="11.25"/>
    <row s="459" customFormat="1" customHeight="1" ht="24">
      <c r="A47" s="2206" t="s">
        <v>337</v>
      </c>
      <c r="B47" s="506"/>
      <c r="C47" s="2217"/>
      <c r="D47" s="449" t="str">
        <f>A47</f>
        <v>5.1</v>
      </c>
      <c r="E47" s="446" t="s">
        <v>338</v>
      </c>
      <c r="F47" s="1980" t="s">
        <v>330</v>
      </c>
      <c r="G47" s="448" t="s">
        <v>339</v>
      </c>
      <c r="H47" s="479"/>
      <c r="I47" s="856"/>
    </row>
    <row s="459" customFormat="1" customHeight="1" ht="22.5">
      <c r="A48" s="2206"/>
      <c r="B48" s="506"/>
      <c r="C48" s="2217"/>
      <c r="D48" s="444" t="str">
        <f>D47&amp;".1"</f>
        <v>5.1.1</v>
      </c>
      <c r="E48" s="443" t="s">
        <v>340</v>
      </c>
      <c r="F48" s="1981" t="s">
        <v>28</v>
      </c>
      <c r="G48" s="478"/>
      <c r="H48" s="479"/>
      <c r="I48" s="856"/>
    </row>
    <row s="459" customFormat="1" customHeight="1" ht="22.5">
      <c r="A49" s="2206"/>
      <c r="B49" s="506"/>
      <c r="C49" s="2217"/>
      <c r="D49" s="444" t="str">
        <f>D47&amp;".2"</f>
        <v>5.1.2</v>
      </c>
      <c r="E49" s="443" t="s">
        <v>341</v>
      </c>
      <c r="F49" s="1736" t="s">
        <v>28</v>
      </c>
      <c r="G49" s="448" t="s">
        <v>342</v>
      </c>
      <c r="H49" s="479"/>
      <c r="I49" s="856"/>
    </row>
    <row s="459" customFormat="1" customHeight="1" ht="22.5">
      <c r="A50" s="2206"/>
      <c r="B50" s="506"/>
      <c r="C50" s="2217"/>
      <c r="D50" s="444" t="str">
        <f>D47&amp;".3"</f>
        <v>5.1.3</v>
      </c>
      <c r="E50" s="443" t="s">
        <v>343</v>
      </c>
      <c r="F50" s="1981" t="s">
        <v>28</v>
      </c>
      <c r="G50" s="478"/>
      <c r="H50" s="479"/>
      <c r="I50" s="856"/>
    </row>
    <row s="459" customFormat="1" customHeight="1" ht="22.5">
      <c r="A51" s="2206"/>
      <c r="B51" s="506"/>
      <c r="C51" s="2217"/>
      <c r="D51" s="444" t="str">
        <f>D47&amp;".4"</f>
        <v>5.1.4</v>
      </c>
      <c r="E51" s="443" t="s">
        <v>344</v>
      </c>
      <c r="F51" s="1981" t="s">
        <v>28</v>
      </c>
      <c r="G51" s="448" t="s">
        <v>345</v>
      </c>
      <c r="H51" s="479"/>
      <c r="I51" s="856"/>
    </row>
    <row r="54" s="1819" customFormat="1" customHeight="1" ht="17.25">
      <c r="A54" s="1819" t="s">
        <v>1937</v>
      </c>
    </row>
    <row r="56" s="1616" customFormat="1" customHeight="1" ht="18.75">
      <c r="A56" s="93"/>
      <c r="B56" s="1827"/>
      <c r="C56" s="1827"/>
      <c r="D56" s="1828"/>
      <c r="E56" s="1813"/>
      <c r="F56" s="872">
        <v>13</v>
      </c>
      <c r="G56" s="871"/>
      <c r="H56" s="797"/>
      <c r="I56" s="795"/>
      <c r="J56" s="524" t="s">
        <v>66</v>
      </c>
      <c r="K56" s="1829" t="s">
        <v>28</v>
      </c>
      <c r="L56" s="93"/>
      <c r="M56" s="1640"/>
      <c r="N56" s="1640"/>
      <c r="O56" s="1640"/>
      <c r="P56" s="520" t="s">
        <v>416</v>
      </c>
      <c r="Q56" s="520" t="s">
        <v>417</v>
      </c>
      <c r="R56" s="521" t="s">
        <v>418</v>
      </c>
      <c r="S56" s="1640" t="s">
        <v>419</v>
      </c>
      <c r="T56" s="1640"/>
      <c r="U56" s="1640"/>
      <c r="V56" s="1640"/>
    </row>
    <row r="58" s="1819" customFormat="1" customHeight="1" ht="11.25">
      <c r="A58" s="1819" t="s">
        <v>1938</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405</v>
      </c>
      <c r="AQ60" s="1628" t="s">
        <v>405</v>
      </c>
      <c r="AR60" s="1640"/>
      <c r="AS60" s="1640"/>
    </row>
    <row r="62" s="1819" customFormat="1" customHeight="1" ht="11.25">
      <c r="A62" s="1819" t="s">
        <v>1939</v>
      </c>
    </row>
    <row r="64" s="1827" customFormat="1" customHeight="1" ht="15">
      <c r="A64" s="149" t="s">
        <v>90</v>
      </c>
      <c r="B64" s="129" t="s">
        <v>28</v>
      </c>
      <c r="C64" s="1830"/>
      <c r="D64" s="132"/>
      <c r="E64" s="385"/>
      <c r="F64" s="385"/>
      <c r="G64" s="1807"/>
      <c r="H64" s="1829"/>
      <c r="I64" s="1808"/>
      <c r="K64" s="276"/>
      <c r="L64" s="277"/>
    </row>
    <row r="66" s="1819" customFormat="1" customHeight="1" ht="11.25">
      <c r="A66" s="1819" t="s">
        <v>1940</v>
      </c>
    </row>
    <row r="68" s="1639" customFormat="1" customHeight="1" ht="14.25">
      <c r="A68" s="347"/>
      <c r="B68" s="1164"/>
      <c r="C68" s="380"/>
      <c r="D68" s="1814"/>
      <c r="E68" s="890"/>
      <c r="F68" s="1829"/>
      <c r="G68" s="93"/>
      <c r="I68" s="1628"/>
      <c r="J68" s="1628"/>
    </row>
    <row r="70" s="1819" customFormat="1" customHeight="1" ht="11.25">
      <c r="A70" s="1819" t="s">
        <v>1941</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1942</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1943</v>
      </c>
    </row>
    <row r="75" s="1819" customFormat="1" customHeight="1" ht="11.25">
      <c r="A75" s="1819" t="s">
        <v>1944</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1942</v>
      </c>
    </row>
    <row r="79" s="1819" customFormat="1" customHeight="1" ht="11.25">
      <c r="A79" s="1819" t="s">
        <v>1945</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400</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1946</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1947</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1948</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1949</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1950</v>
      </c>
    </row>
    <row r="101" s="1639" customFormat="1" customHeight="1" ht="11.25">
      <c r="A101" s="1170"/>
      <c r="B101" s="1170"/>
      <c r="C101" s="1170"/>
      <c r="D101" s="1164"/>
      <c r="E101" s="1174"/>
      <c r="F101" s="1833"/>
      <c r="G101" s="1834"/>
      <c r="H101" s="2519" t="s">
        <v>119</v>
      </c>
      <c r="I101" s="2520"/>
      <c r="J101" s="2489"/>
      <c r="K101" s="2521"/>
      <c r="L101" s="2111" t="s">
        <v>19</v>
      </c>
      <c r="M101" s="2112"/>
      <c r="N101" s="1990"/>
      <c r="O101" s="1181" t="s">
        <v>400</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1948</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1951</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1952</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1953</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1954</v>
      </c>
    </row>
    <row r="115" s="1854" customFormat="1" customHeight="1" ht="15">
      <c r="A115" s="627"/>
      <c r="B115" s="628"/>
      <c r="C115" s="628"/>
      <c r="D115" s="2582" t="s">
        <v>119</v>
      </c>
      <c r="E115" s="2381" t="s">
        <v>115</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632</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587</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588</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633</v>
      </c>
      <c r="F118" s="2380"/>
      <c r="G118" s="2380"/>
      <c r="H118" s="2380"/>
      <c r="I118" s="2380"/>
      <c r="J118" s="2380"/>
      <c r="K118" s="2380"/>
      <c r="L118" s="2380"/>
      <c r="M118" s="2380"/>
      <c r="N118" s="2380"/>
      <c r="O118" s="2380"/>
      <c r="P118" s="2380"/>
      <c r="Q118" s="562">
        <f>SUMIF(T119:T120,"i",Q119:Q120)</f>
        <v>0</v>
      </c>
      <c r="R118" s="1021"/>
      <c r="S118" s="1802" t="s">
        <v>634</v>
      </c>
      <c r="T118" s="721" t="s">
        <v>635</v>
      </c>
      <c r="U118" s="2378">
        <v>1</v>
      </c>
      <c r="V118" s="2378" t="s">
        <v>598</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1955</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636</v>
      </c>
      <c r="F121" s="2380"/>
      <c r="G121" s="2380"/>
      <c r="H121" s="2380"/>
      <c r="I121" s="2380"/>
      <c r="J121" s="2380"/>
      <c r="K121" s="2380"/>
      <c r="L121" s="2380"/>
      <c r="M121" s="2380"/>
      <c r="N121" s="2380"/>
      <c r="O121" s="2380"/>
      <c r="P121" s="2380"/>
      <c r="Q121" s="562">
        <f>SUMIF(T122:T123,"i",Q122:Q123)</f>
        <v>0</v>
      </c>
      <c r="R121" s="1021"/>
      <c r="S121" s="1802" t="s">
        <v>637</v>
      </c>
      <c r="T121" s="721" t="s">
        <v>635</v>
      </c>
      <c r="U121" s="2378">
        <v>1</v>
      </c>
      <c r="V121" s="2378" t="s">
        <v>598</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1955</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1956</v>
      </c>
    </row>
    <row r="127" s="1854" customFormat="1" customHeight="1" ht="15">
      <c r="A127" s="627"/>
      <c r="B127" s="628"/>
      <c r="C127" s="628"/>
      <c r="D127" s="2582" t="s">
        <v>119</v>
      </c>
      <c r="E127" s="2381" t="s">
        <v>115</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632</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587</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588</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633</v>
      </c>
      <c r="F130" s="2380"/>
      <c r="G130" s="2380"/>
      <c r="H130" s="2380"/>
      <c r="I130" s="2380"/>
      <c r="J130" s="2380"/>
      <c r="K130" s="2380"/>
      <c r="L130" s="2380"/>
      <c r="M130" s="2380"/>
      <c r="N130" s="2380"/>
      <c r="O130" s="2380"/>
      <c r="P130" s="2380"/>
      <c r="Q130" s="562">
        <f>SUMIF(T131:T132,"i",Q131:Q132)</f>
        <v>0</v>
      </c>
      <c r="R130" s="1021"/>
      <c r="S130" s="1802" t="s">
        <v>634</v>
      </c>
      <c r="T130" s="721" t="s">
        <v>635</v>
      </c>
      <c r="U130" s="2378">
        <v>1</v>
      </c>
      <c r="V130" s="2378" t="s">
        <v>598</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1955</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635</v>
      </c>
      <c r="U133" s="2378">
        <v>1</v>
      </c>
      <c r="V133" s="2378" t="s">
        <v>598</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1957</v>
      </c>
    </row>
    <row r="139" s="1854" customFormat="1" customHeight="1" ht="45">
      <c r="A139" s="1810"/>
      <c r="B139" s="1164"/>
      <c r="C139" s="416"/>
      <c r="D139" s="93"/>
      <c r="E139" s="2576"/>
      <c r="F139" s="2112" t="s">
        <v>119</v>
      </c>
      <c r="G139" s="2579" t="s">
        <v>28</v>
      </c>
      <c r="H139" s="293"/>
      <c r="I139" s="641" t="s">
        <v>119</v>
      </c>
      <c r="J139" s="1811" t="s">
        <v>1958</v>
      </c>
      <c r="K139" s="642" t="s">
        <v>569</v>
      </c>
      <c r="L139" s="2228" t="s">
        <v>569</v>
      </c>
      <c r="M139" s="2581"/>
      <c r="N139" s="642" t="s">
        <v>569</v>
      </c>
      <c r="O139" s="642" t="s">
        <v>569</v>
      </c>
      <c r="P139" s="642" t="s">
        <v>569</v>
      </c>
      <c r="Q139" s="643">
        <f>SUM(Q140:Q142)</f>
        <v>0</v>
      </c>
      <c r="R139" s="643">
        <f>IF(R136=0,0,(Q136/R136)*100)</f>
        <v>0</v>
      </c>
      <c r="S139" s="2183"/>
      <c r="T139" s="721" t="s">
        <v>635</v>
      </c>
      <c r="U139" s="93"/>
      <c r="V139" s="93"/>
      <c r="AC139" s="93"/>
    </row>
    <row s="1854" customFormat="1" customHeight="1" ht="11.25">
      <c r="A140" s="1810"/>
      <c r="B140" s="1164"/>
      <c r="C140" s="416"/>
      <c r="D140" s="93"/>
      <c r="E140" s="2577"/>
      <c r="F140" s="2112"/>
      <c r="G140" s="2579"/>
      <c r="H140" s="2131"/>
      <c r="I140" s="2519" t="s">
        <v>1044</v>
      </c>
      <c r="J140" s="2573"/>
      <c r="K140" s="2574"/>
      <c r="L140" s="644"/>
      <c r="M140" s="645" t="s">
        <v>119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1959</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1960</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1044</v>
      </c>
      <c r="J147" s="2573"/>
      <c r="K147" s="2574"/>
      <c r="L147" s="644"/>
      <c r="M147" s="645" t="s">
        <v>119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1959</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119</v>
      </c>
      <c r="N150" s="1799"/>
      <c r="O150" s="646"/>
      <c r="P150" s="647"/>
      <c r="Q150" s="646"/>
      <c r="R150" s="648">
        <v>0</v>
      </c>
      <c r="S150" s="93"/>
      <c r="T150" s="721"/>
      <c r="U150" s="93"/>
      <c r="V150" s="93"/>
      <c r="AC150" s="93"/>
    </row>
    <row r="152" s="1819" customFormat="1" customHeight="1" ht="17.25">
      <c r="A152" s="1819" t="s">
        <v>1961</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119</v>
      </c>
      <c r="N154" s="2508" t="str">
        <f>IF(Z154="","",INDEX(TERRITORY_MR_LIST,MATCH(Z154,TERRITORY_LIST_ID,0)))</f>
        <v/>
      </c>
      <c r="O154" s="2189" t="s">
        <v>66</v>
      </c>
      <c r="P154" s="2112"/>
      <c r="Q154" s="2112" t="s">
        <v>119</v>
      </c>
      <c r="R154" s="2506" t="s">
        <v>28</v>
      </c>
      <c r="S154" s="2111" t="s">
        <v>66</v>
      </c>
      <c r="T154" s="1815"/>
      <c r="U154" s="1815" t="s">
        <v>119</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177</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178</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179</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190</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119</v>
      </c>
      <c r="N160" s="2508" t="str">
        <f>IF(Z160="","",INDEX(TERRITORY_MR_LIST,MATCH(Z160,TERRITORY_LIST_ID,0)))</f>
        <v/>
      </c>
      <c r="O160" s="2189" t="s">
        <v>66</v>
      </c>
      <c r="P160" s="2112"/>
      <c r="Q160" s="2112" t="s">
        <v>119</v>
      </c>
      <c r="R160" s="2506" t="s">
        <v>28</v>
      </c>
      <c r="S160" s="2111" t="s">
        <v>66</v>
      </c>
      <c r="T160" s="1815"/>
      <c r="U160" s="1815" t="s">
        <v>119</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177</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178</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179</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119</v>
      </c>
      <c r="N165" s="2508" t="str">
        <f>IF(Z165="","",INDEX(TERRITORY_MR_LIST,MATCH(Z165,TERRITORY_LIST_ID,0)))</f>
        <v/>
      </c>
      <c r="O165" s="2189" t="s">
        <v>66</v>
      </c>
      <c r="P165" s="2112"/>
      <c r="Q165" s="2112" t="s">
        <v>119</v>
      </c>
      <c r="R165" s="2506" t="s">
        <v>28</v>
      </c>
      <c r="S165" s="2111" t="s">
        <v>66</v>
      </c>
      <c r="T165" s="1815"/>
      <c r="U165" s="1815" t="s">
        <v>119</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177</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178</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119</v>
      </c>
      <c r="R169" s="2506" t="s">
        <v>28</v>
      </c>
      <c r="S169" s="2111" t="s">
        <v>66</v>
      </c>
      <c r="T169" s="1815"/>
      <c r="U169" s="1815" t="s">
        <v>119</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177</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119</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1962</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119</v>
      </c>
      <c r="N176" s="2508" t="str">
        <f>IF(Z176="","",INDEX(TERRITORY_MR_LIST,MATCH(Z176,TERRITORY_LIST_ID,0)))</f>
        <v/>
      </c>
      <c r="O176" s="2189" t="s">
        <v>66</v>
      </c>
      <c r="P176" s="2112"/>
      <c r="Q176" s="2112" t="s">
        <v>119</v>
      </c>
      <c r="R176" s="2506" t="s">
        <v>28</v>
      </c>
      <c r="S176" s="2410" t="s">
        <v>19</v>
      </c>
      <c r="T176" s="1806"/>
      <c r="U176" s="1806" t="s">
        <v>119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178</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179</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190</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119</v>
      </c>
      <c r="N182" s="2508" t="str">
        <f>IF(Z182="","",INDEX(TERRITORY_MR_LIST,MATCH(Z182,TERRITORY_LIST_ID,0)))</f>
        <v/>
      </c>
      <c r="O182" s="2189" t="s">
        <v>66</v>
      </c>
      <c r="P182" s="2112"/>
      <c r="Q182" s="2112" t="s">
        <v>119</v>
      </c>
      <c r="R182" s="2506" t="s">
        <v>28</v>
      </c>
      <c r="S182" s="2410" t="s">
        <v>19</v>
      </c>
      <c r="T182" s="1806"/>
      <c r="U182" s="1806" t="s">
        <v>119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178</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179</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119</v>
      </c>
      <c r="N187" s="2508" t="str">
        <f>IF(Z187="","",INDEX(TERRITORY_MR_LIST,MATCH(Z187,TERRITORY_LIST_ID,0)))</f>
        <v/>
      </c>
      <c r="O187" s="2189" t="s">
        <v>66</v>
      </c>
      <c r="P187" s="2112"/>
      <c r="Q187" s="2112" t="s">
        <v>119</v>
      </c>
      <c r="R187" s="2506" t="s">
        <v>28</v>
      </c>
      <c r="S187" s="2410" t="s">
        <v>19</v>
      </c>
      <c r="T187" s="1806"/>
      <c r="U187" s="1806" t="s">
        <v>119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178</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119</v>
      </c>
      <c r="R191" s="2506" t="s">
        <v>28</v>
      </c>
      <c r="S191" s="2410" t="s">
        <v>19</v>
      </c>
      <c r="T191" s="1806"/>
      <c r="U191" s="1806" t="s">
        <v>119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1963</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119</v>
      </c>
      <c r="P202" s="2521"/>
      <c r="Q202" s="1584"/>
      <c r="R202" s="2189" t="s">
        <v>66</v>
      </c>
      <c r="S202" s="2189" t="s">
        <v>66</v>
      </c>
      <c r="T202" s="1859"/>
      <c r="U202" s="2112" t="s">
        <v>119</v>
      </c>
      <c r="V202" s="2528" t="str">
        <f>IF(AK202="","",INDEX(TERRITORY_MR_LIST,MATCH(AK202,TERRITORY_LIST_ID,0)))</f>
        <v/>
      </c>
      <c r="W202" s="1585"/>
      <c r="X202" s="2189" t="s">
        <v>66</v>
      </c>
      <c r="Y202" s="2189" t="s">
        <v>19</v>
      </c>
      <c r="Z202" s="1568"/>
      <c r="AA202" s="2112" t="s">
        <v>119</v>
      </c>
      <c r="AB202" s="2530"/>
      <c r="AC202" s="1586"/>
      <c r="AD202" s="2189" t="s">
        <v>66</v>
      </c>
      <c r="AE202" s="2189" t="s">
        <v>19</v>
      </c>
      <c r="AF202" s="1566"/>
      <c r="AG202" s="1815" t="s">
        <v>119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1964</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1965</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113</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1966</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190</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1FC5D-AB61-DA32-6361-0.8D83AF2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1967</v>
      </c>
      <c r="B1" s="850"/>
      <c r="C1" s="986" t="s">
        <v>1968</v>
      </c>
      <c r="D1" s="984" t="s">
        <v>830</v>
      </c>
      <c r="E1" s="984" t="s">
        <v>876</v>
      </c>
      <c r="F1" s="984" t="s">
        <v>929</v>
      </c>
      <c r="G1" s="984" t="s">
        <v>916</v>
      </c>
      <c r="H1" s="984" t="s">
        <v>1641</v>
      </c>
    </row>
    <row customHeight="1" ht="9">
      <c r="A2" s="987" t="s">
        <v>1969</v>
      </c>
      <c r="B2" s="987"/>
      <c r="C2" s="988" t="str">
        <f>INDEX(TEMPLATE_NUMBER_FORM_LIST,MATCH(TEMPLATE_SPHERE,TEMPLATE_SPHERE_LIST,0))</f>
        <v>16</v>
      </c>
      <c r="D2" s="987" t="s">
        <v>99</v>
      </c>
      <c r="E2" s="987" t="s">
        <v>158</v>
      </c>
      <c r="F2" s="989" t="s">
        <v>158</v>
      </c>
      <c r="G2" s="987" t="s">
        <v>158</v>
      </c>
      <c r="H2" s="990"/>
    </row>
    <row customHeight="1" ht="63">
      <c r="A3" s="850"/>
      <c r="B3" s="850" t="s">
        <v>119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1970</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1971</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1972</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1973</v>
      </c>
    </row>
    <row customHeight="1" ht="117">
      <c r="A5" s="850" t="s">
        <v>1974</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1975</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1976</v>
      </c>
    </row>
    <row customHeight="1" ht="90">
      <c r="A6" s="850" t="s">
        <v>1977</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1978</v>
      </c>
      <c r="B7" s="850" t="s">
        <v>120</v>
      </c>
      <c r="C7" s="988" t="str">
        <f>IF(TEMPLATE_SPHERE="HEAT",D7,E7)</f>
        <v>Форма 11. Информация о расходах на капитальный и текущий ремонт основных средств</v>
      </c>
      <c r="D7" s="850" t="s">
        <v>1979</v>
      </c>
      <c r="E7" s="850" t="s">
        <v>1980</v>
      </c>
      <c r="F7" s="990"/>
      <c r="G7" s="990"/>
      <c r="H7" s="990"/>
    </row>
    <row customHeight="1" ht="108">
      <c r="A8" s="850" t="s">
        <v>1981</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1184</v>
      </c>
      <c r="E8" s="850" t="s">
        <v>1982</v>
      </c>
      <c r="F8" s="990"/>
      <c r="G8" s="990"/>
      <c r="H8" s="990"/>
    </row>
    <row customHeight="1" ht="99">
      <c r="A9" s="850" t="s">
        <v>1983</v>
      </c>
      <c r="B9" s="850"/>
      <c r="C9" s="850" t="s">
        <v>1984</v>
      </c>
      <c r="D9" s="850"/>
      <c r="E9" s="850"/>
      <c r="F9" s="990"/>
      <c r="G9" s="990"/>
      <c r="H9" s="990"/>
    </row>
    <row customHeight="1" ht="126">
      <c r="A10" s="850" t="s">
        <v>1985</v>
      </c>
      <c r="B10" s="850"/>
      <c r="C10" s="850" t="s">
        <v>1986</v>
      </c>
      <c r="D10" s="850"/>
      <c r="E10" s="850"/>
      <c r="F10" s="990"/>
      <c r="G10" s="990"/>
      <c r="H10" s="990"/>
    </row>
    <row customHeight="1" ht="108">
      <c r="A11" s="850" t="s">
        <v>1987</v>
      </c>
      <c r="B11" s="850"/>
      <c r="C11" s="850" t="s">
        <v>1988</v>
      </c>
      <c r="D11" s="850"/>
      <c r="E11" s="850"/>
      <c r="F11" s="990"/>
      <c r="G11" s="990"/>
      <c r="H11" s="990"/>
    </row>
    <row customHeight="1" ht="54">
      <c r="A12" s="850" t="s">
        <v>1989</v>
      </c>
      <c r="B12" s="850"/>
      <c r="C12" s="850" t="s">
        <v>1990</v>
      </c>
      <c r="D12" s="850"/>
      <c r="E12" s="850"/>
      <c r="F12" s="990"/>
      <c r="G12" s="990"/>
      <c r="H12" s="990"/>
    </row>
    <row customHeight="1" ht="45">
      <c r="A13" s="850" t="s">
        <v>1991</v>
      </c>
      <c r="B13" s="850"/>
      <c r="C13" s="850" t="s">
        <v>1992</v>
      </c>
      <c r="D13" s="850"/>
      <c r="E13" s="850"/>
      <c r="F13" s="990"/>
      <c r="G13" s="990"/>
      <c r="H13" s="990"/>
    </row>
    <row customHeight="1" ht="117">
      <c r="A14" s="850" t="s">
        <v>1993</v>
      </c>
      <c r="B14" s="850"/>
      <c r="C14" s="850" t="s">
        <v>1994</v>
      </c>
      <c r="D14" s="850"/>
      <c r="E14" s="850"/>
      <c r="F14" s="990"/>
      <c r="G14" s="990"/>
      <c r="H14" s="990"/>
    </row>
    <row customHeight="1" ht="117">
      <c r="A15" s="850" t="s">
        <v>1995</v>
      </c>
      <c r="B15" s="850"/>
      <c r="C15" s="850" t="s">
        <v>1996</v>
      </c>
      <c r="D15" s="850"/>
      <c r="E15" s="850"/>
      <c r="F15" s="990"/>
      <c r="G15" s="990"/>
      <c r="H15" s="990"/>
    </row>
    <row customHeight="1" ht="63">
      <c r="A16" s="850" t="s">
        <v>1997</v>
      </c>
      <c r="B16" s="850"/>
      <c r="C16" s="850" t="s">
        <v>1998</v>
      </c>
      <c r="D16" s="850"/>
      <c r="E16" s="850"/>
      <c r="F16" s="990"/>
      <c r="G16" s="990"/>
      <c r="H16" s="990"/>
    </row>
    <row customHeight="1" ht="54">
      <c r="A17" s="850" t="s">
        <v>1999</v>
      </c>
      <c r="B17" s="850"/>
      <c r="C17" s="988" t="s">
        <v>2000</v>
      </c>
      <c r="D17" s="850"/>
      <c r="E17" s="850"/>
      <c r="F17" s="990"/>
      <c r="G17" s="990"/>
      <c r="H17" s="990"/>
    </row>
    <row customHeight="1" ht="27">
      <c r="A18" s="850" t="s">
        <v>2001</v>
      </c>
      <c r="B18" s="850"/>
      <c r="C18" s="988" t="s">
        <v>2002</v>
      </c>
      <c r="D18" s="850"/>
      <c r="E18" s="850"/>
      <c r="F18" s="990"/>
      <c r="G18" s="990"/>
      <c r="H18" s="990"/>
    </row>
    <row customHeight="1" ht="54">
      <c r="A19" s="850" t="s">
        <v>2003</v>
      </c>
      <c r="B19" s="850"/>
      <c r="C19" s="988" t="s">
        <v>2004</v>
      </c>
      <c r="D19" s="850"/>
      <c r="E19" s="850"/>
      <c r="F19" s="990"/>
      <c r="G19" s="990"/>
      <c r="H19" s="990"/>
    </row>
    <row customHeight="1" ht="36">
      <c r="A20" s="850" t="s">
        <v>2005</v>
      </c>
      <c r="B20" s="850"/>
      <c r="C20" s="988" t="s">
        <v>2006</v>
      </c>
      <c r="D20" s="850"/>
      <c r="E20" s="850"/>
      <c r="F20" s="990"/>
      <c r="G20" s="990"/>
      <c r="H20" s="990"/>
    </row>
    <row customHeight="1" ht="36">
      <c r="A21" s="850" t="s">
        <v>2007</v>
      </c>
      <c r="B21" s="850"/>
      <c r="C21" s="988" t="s">
        <v>2008</v>
      </c>
      <c r="D21" s="850"/>
      <c r="E21" s="850"/>
      <c r="F21" s="990"/>
      <c r="G21" s="990"/>
      <c r="H21" s="990"/>
    </row>
    <row customHeight="1" ht="27">
      <c r="A22" s="850" t="s">
        <v>2009</v>
      </c>
      <c r="B22" s="850"/>
      <c r="C22" s="988" t="s">
        <v>2010</v>
      </c>
      <c r="D22" s="850"/>
      <c r="E22" s="850"/>
      <c r="F22" s="990"/>
      <c r="G22" s="990"/>
      <c r="H22" s="990"/>
    </row>
    <row customHeight="1" ht="36">
      <c r="A23" s="850" t="s">
        <v>2011</v>
      </c>
      <c r="B23" s="850"/>
      <c r="C23" s="988" t="s">
        <v>2012</v>
      </c>
      <c r="D23" s="850"/>
      <c r="E23" s="850"/>
      <c r="F23" s="990"/>
      <c r="G23" s="990"/>
      <c r="H23" s="990"/>
    </row>
    <row customHeight="1" ht="28.5">
      <c r="A24" s="850" t="s">
        <v>2013</v>
      </c>
      <c r="B24" s="850"/>
      <c r="C24" s="988" t="s">
        <v>2014</v>
      </c>
      <c r="D24" s="850"/>
      <c r="E24" s="850"/>
      <c r="F24" s="990"/>
      <c r="G24" s="990"/>
      <c r="H24" s="990"/>
    </row>
    <row customHeight="1" ht="36">
      <c r="A25" s="850" t="s">
        <v>2015</v>
      </c>
      <c r="B25" s="850"/>
      <c r="C25" s="988" t="s">
        <v>2016</v>
      </c>
      <c r="D25" s="850"/>
      <c r="E25" s="850"/>
      <c r="F25" s="990"/>
      <c r="G25" s="990"/>
      <c r="H25" s="990"/>
    </row>
    <row customHeight="1" ht="27">
      <c r="A26" s="850" t="s">
        <v>2017</v>
      </c>
      <c r="B26" s="850"/>
      <c r="C26" s="988" t="s">
        <v>2018</v>
      </c>
      <c r="D26" s="850"/>
      <c r="E26" s="850"/>
      <c r="F26" s="990"/>
      <c r="G26" s="990"/>
      <c r="H26" s="990"/>
    </row>
    <row customHeight="1" ht="36">
      <c r="A27" s="850" t="s">
        <v>2019</v>
      </c>
      <c r="B27" s="850"/>
      <c r="C27" s="988" t="s">
        <v>2020</v>
      </c>
      <c r="D27" s="850"/>
      <c r="E27" s="850"/>
      <c r="F27" s="990"/>
      <c r="G27" s="990"/>
      <c r="H27" s="990"/>
    </row>
    <row customHeight="1" ht="28.5">
      <c r="A28" s="850" t="s">
        <v>2021</v>
      </c>
      <c r="B28" s="850"/>
      <c r="C28" s="988" t="s">
        <v>2022</v>
      </c>
      <c r="D28" s="850"/>
      <c r="E28" s="850"/>
      <c r="F28" s="990"/>
      <c r="G28" s="990"/>
      <c r="H28" s="990"/>
    </row>
    <row customHeight="1" ht="126">
      <c r="A29" s="850" t="s">
        <v>2023</v>
      </c>
      <c r="B29" s="850" t="s">
        <v>1593</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2024</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2025</v>
      </c>
    </row>
    <row customHeight="1" ht="36">
      <c r="A30" s="850" t="s">
        <v>2026</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2027</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2028</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2029</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2030</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2031</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2032</v>
      </c>
    </row>
    <row customHeight="1" ht="9">
      <c r="A33" s="850"/>
      <c r="B33" s="850"/>
      <c r="C33" s="988"/>
      <c r="D33" s="850"/>
      <c r="E33" s="850"/>
      <c r="F33" s="990"/>
      <c r="G33" s="990"/>
      <c r="H33" s="990"/>
    </row>
    <row customHeight="1" ht="9">
      <c r="A34" s="850"/>
      <c r="B34" s="850" t="s">
        <v>1529</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2BE84C5-AB72-F57A-2234-0.E3A2D59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2033</v>
      </c>
      <c r="D1" s="902"/>
      <c r="E1" s="902"/>
      <c r="F1" s="902"/>
      <c r="G1" s="902"/>
      <c r="H1" s="902" t="s">
        <v>2034</v>
      </c>
      <c r="I1" s="902"/>
      <c r="J1" s="902"/>
      <c r="K1" s="902"/>
      <c r="L1" s="902"/>
      <c r="M1" s="902" t="s">
        <v>2035</v>
      </c>
      <c r="N1" s="902" t="s">
        <v>2036</v>
      </c>
      <c r="O1" s="2596" t="s">
        <v>2037</v>
      </c>
      <c r="P1" s="2596"/>
      <c r="Q1" s="2596"/>
      <c r="R1" s="2596"/>
      <c r="S1" s="2596"/>
      <c r="T1" s="2596" t="s">
        <v>2035</v>
      </c>
      <c r="U1" s="2596"/>
      <c r="V1" s="2596"/>
      <c r="W1" s="2596"/>
      <c r="X1" s="2596"/>
      <c r="Y1" s="1003"/>
      <c r="Z1" s="2596" t="s">
        <v>2038</v>
      </c>
      <c r="AA1" s="2596"/>
      <c r="AB1" s="2596"/>
      <c r="AC1" s="2596"/>
      <c r="AD1" s="2596"/>
    </row>
    <row customHeight="1" ht="18">
      <c r="A2" s="850"/>
      <c r="B2" s="850"/>
      <c r="C2" s="845" t="s">
        <v>830</v>
      </c>
      <c r="D2" s="845" t="s">
        <v>876</v>
      </c>
      <c r="E2" s="845" t="s">
        <v>929</v>
      </c>
      <c r="F2" s="845" t="s">
        <v>916</v>
      </c>
      <c r="G2" s="845" t="s">
        <v>1641</v>
      </c>
      <c r="H2" s="847"/>
      <c r="I2" s="847"/>
      <c r="J2" s="847"/>
      <c r="K2" s="847"/>
      <c r="L2" s="847"/>
      <c r="M2" s="847"/>
      <c r="N2" s="847"/>
      <c r="O2" s="845" t="s">
        <v>830</v>
      </c>
      <c r="P2" s="845" t="s">
        <v>876</v>
      </c>
      <c r="Q2" s="845" t="s">
        <v>916</v>
      </c>
      <c r="R2" s="845" t="s">
        <v>929</v>
      </c>
      <c r="S2" s="845" t="s">
        <v>1641</v>
      </c>
      <c r="T2" s="845" t="s">
        <v>830</v>
      </c>
      <c r="U2" s="845" t="s">
        <v>876</v>
      </c>
      <c r="V2" s="845" t="s">
        <v>916</v>
      </c>
      <c r="W2" s="845" t="s">
        <v>929</v>
      </c>
      <c r="X2" s="845" t="s">
        <v>1641</v>
      </c>
      <c r="Y2" s="845"/>
      <c r="Z2" s="845" t="s">
        <v>830</v>
      </c>
      <c r="AA2" s="854" t="s">
        <v>876</v>
      </c>
      <c r="AB2" s="845" t="s">
        <v>916</v>
      </c>
      <c r="AC2" s="845" t="s">
        <v>929</v>
      </c>
      <c r="AD2" s="845" t="s">
        <v>1641</v>
      </c>
    </row>
    <row customHeight="1" ht="162">
      <c r="A3" s="849" t="s">
        <v>26</v>
      </c>
      <c r="B3" s="849"/>
      <c r="C3" s="2600" t="s">
        <v>2039</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2040</v>
      </c>
      <c r="AA3" s="847" t="s">
        <v>2041</v>
      </c>
      <c r="AB3" s="850" t="s">
        <v>2042</v>
      </c>
      <c r="AC3" s="850" t="s">
        <v>2043</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1580</v>
      </c>
      <c r="D11" s="2603" t="s">
        <v>1576</v>
      </c>
      <c r="E11" s="2603" t="s">
        <v>1674</v>
      </c>
      <c r="F11" s="2603" t="s">
        <v>2044</v>
      </c>
      <c r="G11" s="2603"/>
      <c r="H11" s="902" t="s">
        <v>2045</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2046</v>
      </c>
      <c r="U11" s="847" t="s">
        <v>2047</v>
      </c>
      <c r="V11" s="847"/>
      <c r="W11" s="847"/>
      <c r="X11" s="847"/>
      <c r="Y11" s="1004"/>
      <c r="Z11" s="850" t="s">
        <v>2048</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2049</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2050</v>
      </c>
      <c r="U12" s="847" t="s">
        <v>2051</v>
      </c>
      <c r="V12" s="847"/>
      <c r="W12" s="847"/>
      <c r="X12" s="847"/>
      <c r="Y12" s="1004"/>
      <c r="Z12" s="850" t="s">
        <v>2052</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2053</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2054</v>
      </c>
      <c r="U13" s="848" t="s">
        <v>2055</v>
      </c>
      <c r="V13" s="848"/>
      <c r="W13" s="848"/>
      <c r="X13" s="847"/>
      <c r="Y13" s="1004"/>
      <c r="Z13" s="850" t="s">
        <v>2056</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2057</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2058</v>
      </c>
      <c r="AA14" s="853" t="s">
        <v>2058</v>
      </c>
      <c r="AB14" s="850"/>
      <c r="AC14" s="850"/>
      <c r="AD14" s="850"/>
    </row>
    <row customHeight="1" ht="108">
      <c r="A15" s="2597"/>
      <c r="B15" s="903">
        <v>5</v>
      </c>
      <c r="C15" s="2604"/>
      <c r="D15" s="2604"/>
      <c r="E15" s="2604"/>
      <c r="F15" s="2604"/>
      <c r="G15" s="2604"/>
      <c r="H15" s="2598" t="s">
        <v>2059</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2060</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2061</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2061</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1677</v>
      </c>
      <c r="B18" s="903">
        <v>1</v>
      </c>
      <c r="C18" s="847" t="s">
        <v>2045</v>
      </c>
      <c r="D18" s="971" t="s">
        <v>2045</v>
      </c>
      <c r="E18" s="847" t="s">
        <v>2045</v>
      </c>
      <c r="F18" s="847" t="s">
        <v>2045</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2062</v>
      </c>
      <c r="U18" s="850" t="s">
        <v>2063</v>
      </c>
      <c r="V18" s="850" t="s">
        <v>2064</v>
      </c>
      <c r="W18" s="850" t="s">
        <v>2065</v>
      </c>
      <c r="X18" s="847"/>
      <c r="Y18" s="1004"/>
      <c r="Z18" s="850" t="s">
        <v>2066</v>
      </c>
      <c r="AA18" s="853" t="s">
        <v>2067</v>
      </c>
      <c r="AB18" s="853" t="s">
        <v>2067</v>
      </c>
      <c r="AC18" s="853" t="s">
        <v>2067</v>
      </c>
      <c r="AD18" s="850"/>
    </row>
    <row customHeight="1" ht="36">
      <c r="A19" s="849"/>
      <c r="B19" s="903">
        <v>2</v>
      </c>
      <c r="C19" s="847" t="s">
        <v>2049</v>
      </c>
      <c r="D19" s="971" t="s">
        <v>2049</v>
      </c>
      <c r="E19" s="847" t="s">
        <v>2049</v>
      </c>
      <c r="F19" s="847" t="s">
        <v>2049</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2068</v>
      </c>
      <c r="U19" s="850" t="s">
        <v>2069</v>
      </c>
      <c r="V19" s="850" t="s">
        <v>2070</v>
      </c>
      <c r="W19" s="850" t="s">
        <v>2071</v>
      </c>
      <c r="X19" s="847"/>
      <c r="Y19" s="1004"/>
      <c r="Z19" s="850" t="s">
        <v>2072</v>
      </c>
      <c r="AA19" s="853" t="s">
        <v>2072</v>
      </c>
      <c r="AB19" s="853" t="s">
        <v>2072</v>
      </c>
      <c r="AC19" s="853" t="s">
        <v>2072</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731</v>
      </c>
      <c r="P20" s="961" t="s">
        <v>731</v>
      </c>
      <c r="Q20" s="961" t="s">
        <v>731</v>
      </c>
      <c r="R20" s="961" t="s">
        <v>731</v>
      </c>
      <c r="S20" s="961"/>
      <c r="T20" s="968" t="s">
        <v>2073</v>
      </c>
      <c r="U20" s="850" t="s">
        <v>2074</v>
      </c>
      <c r="V20" s="850" t="s">
        <v>2075</v>
      </c>
      <c r="W20" s="850" t="s">
        <v>2076</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331</v>
      </c>
      <c r="P21" s="961"/>
      <c r="Q21" s="961"/>
      <c r="R21" s="961"/>
      <c r="S21" s="961"/>
      <c r="T21" s="968" t="s">
        <v>2077</v>
      </c>
      <c r="U21" s="850"/>
      <c r="V21" s="850"/>
      <c r="W21" s="850"/>
      <c r="X21" s="847"/>
      <c r="Y21" s="1004"/>
      <c r="Z21" s="850" t="s">
        <v>2078</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331</v>
      </c>
      <c r="R22" s="961"/>
      <c r="S22" s="961"/>
      <c r="T22" s="968"/>
      <c r="U22" s="850"/>
      <c r="V22" s="850" t="s">
        <v>2079</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334</v>
      </c>
      <c r="R23" s="961"/>
      <c r="S23" s="961"/>
      <c r="T23" s="968"/>
      <c r="U23" s="850"/>
      <c r="V23" s="850" t="s">
        <v>2080</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751</v>
      </c>
      <c r="R24" s="961"/>
      <c r="S24" s="961"/>
      <c r="T24" s="968"/>
      <c r="U24" s="850"/>
      <c r="V24" s="850" t="s">
        <v>2081</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334</v>
      </c>
      <c r="P25" s="961" t="s">
        <v>331</v>
      </c>
      <c r="Q25" s="961" t="s">
        <v>758</v>
      </c>
      <c r="R25" s="961" t="s">
        <v>331</v>
      </c>
      <c r="S25" s="961"/>
      <c r="T25" s="968" t="s">
        <v>2082</v>
      </c>
      <c r="U25" s="850" t="s">
        <v>2082</v>
      </c>
      <c r="V25" s="850" t="s">
        <v>2082</v>
      </c>
      <c r="W25" s="850" t="s">
        <v>2082</v>
      </c>
      <c r="X25" s="847"/>
      <c r="Y25" s="1004"/>
      <c r="Z25" s="850"/>
      <c r="AA25" s="853"/>
      <c r="AB25" s="850"/>
      <c r="AC25" s="850"/>
      <c r="AD25" s="850"/>
    </row>
    <row customHeight="1" ht="18">
      <c r="A26" s="849"/>
      <c r="B26" s="903">
        <v>9</v>
      </c>
      <c r="C26" s="847" t="s">
        <v>675</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747</v>
      </c>
      <c r="P26" s="961" t="s">
        <v>741</v>
      </c>
      <c r="Q26" s="961" t="s">
        <v>2083</v>
      </c>
      <c r="R26" s="961" t="s">
        <v>741</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2084</v>
      </c>
      <c r="V26" s="968" t="s">
        <v>2084</v>
      </c>
      <c r="W26" s="968" t="s">
        <v>2084</v>
      </c>
      <c r="X26" s="847"/>
      <c r="Y26" s="1004"/>
      <c r="Z26" s="850"/>
      <c r="AA26" s="853"/>
      <c r="AB26" s="850"/>
      <c r="AC26" s="850"/>
      <c r="AD26" s="850"/>
    </row>
    <row customHeight="1" ht="18">
      <c r="A27" s="849"/>
      <c r="B27" s="903">
        <v>10</v>
      </c>
      <c r="C27" s="847" t="s">
        <v>679</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749</v>
      </c>
      <c r="P27" s="961" t="s">
        <v>743</v>
      </c>
      <c r="Q27" s="961" t="s">
        <v>2085</v>
      </c>
      <c r="R27" s="961" t="s">
        <v>743</v>
      </c>
      <c r="S27" s="961"/>
      <c r="T27" s="968" t="s">
        <v>2086</v>
      </c>
      <c r="U27" s="968" t="s">
        <v>2086</v>
      </c>
      <c r="V27" s="968" t="s">
        <v>2086</v>
      </c>
      <c r="W27" s="968" t="s">
        <v>2086</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751</v>
      </c>
      <c r="P28" s="961"/>
      <c r="Q28" s="961"/>
      <c r="R28" s="961"/>
      <c r="S28" s="961"/>
      <c r="T28" s="968" t="s">
        <v>2087</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758</v>
      </c>
      <c r="P29" s="961" t="s">
        <v>334</v>
      </c>
      <c r="Q29" s="961"/>
      <c r="R29" s="961" t="s">
        <v>334</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2088</v>
      </c>
      <c r="V29" s="850"/>
      <c r="W29" s="850" t="s">
        <v>2088</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760</v>
      </c>
      <c r="P30" s="961" t="s">
        <v>751</v>
      </c>
      <c r="Q30" s="961" t="s">
        <v>760</v>
      </c>
      <c r="R30" s="961" t="s">
        <v>751</v>
      </c>
      <c r="S30" s="961"/>
      <c r="T30" s="968" t="s">
        <v>2089</v>
      </c>
      <c r="U30" s="850" t="s">
        <v>2089</v>
      </c>
      <c r="V30" s="850" t="s">
        <v>2089</v>
      </c>
      <c r="W30" s="850" t="s">
        <v>2089</v>
      </c>
      <c r="X30" s="847"/>
      <c r="Y30" s="1004"/>
      <c r="Z30" s="850"/>
      <c r="AA30" s="853" t="s">
        <v>2090</v>
      </c>
      <c r="AB30" s="853" t="s">
        <v>2090</v>
      </c>
      <c r="AC30" s="853" t="s">
        <v>2090</v>
      </c>
      <c r="AD30" s="850"/>
    </row>
    <row customHeight="1" ht="18">
      <c r="A31" s="849"/>
      <c r="B31" s="903">
        <v>14</v>
      </c>
      <c r="C31" s="847" t="s">
        <v>2091</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2092</v>
      </c>
      <c r="P31" s="961" t="s">
        <v>754</v>
      </c>
      <c r="Q31" s="961" t="s">
        <v>2092</v>
      </c>
      <c r="R31" s="961" t="s">
        <v>754</v>
      </c>
      <c r="S31" s="961"/>
      <c r="T31" s="969" t="s">
        <v>2093</v>
      </c>
      <c r="U31" s="850" t="s">
        <v>2093</v>
      </c>
      <c r="V31" s="850" t="s">
        <v>2093</v>
      </c>
      <c r="W31" s="850" t="s">
        <v>2093</v>
      </c>
      <c r="X31" s="847"/>
      <c r="Y31" s="1004"/>
      <c r="Z31" s="850"/>
      <c r="AA31" s="853"/>
      <c r="AB31" s="853"/>
      <c r="AC31" s="853"/>
      <c r="AD31" s="850"/>
    </row>
    <row customHeight="1" ht="36">
      <c r="A32" s="849"/>
      <c r="B32" s="903">
        <v>15</v>
      </c>
      <c r="C32" s="847" t="s">
        <v>2094</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2095</v>
      </c>
      <c r="P32" s="961" t="s">
        <v>756</v>
      </c>
      <c r="Q32" s="961" t="s">
        <v>2095</v>
      </c>
      <c r="R32" s="961" t="s">
        <v>756</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2096</v>
      </c>
      <c r="V32" s="850" t="s">
        <v>2096</v>
      </c>
      <c r="W32" s="850" t="s">
        <v>2096</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762</v>
      </c>
      <c r="P33" s="961" t="s">
        <v>758</v>
      </c>
      <c r="Q33" s="961" t="s">
        <v>762</v>
      </c>
      <c r="R33" s="961" t="s">
        <v>758</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2097</v>
      </c>
      <c r="V33" s="850" t="s">
        <v>2097</v>
      </c>
      <c r="W33" s="850" t="s">
        <v>2098</v>
      </c>
      <c r="X33" s="847"/>
      <c r="Y33" s="1004"/>
      <c r="Z33" s="850"/>
      <c r="AA33" s="853" t="s">
        <v>2099</v>
      </c>
      <c r="AB33" s="853" t="s">
        <v>2099</v>
      </c>
      <c r="AC33" s="853" t="s">
        <v>2099</v>
      </c>
      <c r="AD33" s="850"/>
    </row>
    <row customHeight="1" ht="27">
      <c r="A34" s="849"/>
      <c r="B34" s="903">
        <v>17</v>
      </c>
      <c r="C34" s="847" t="s">
        <v>2100</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2101</v>
      </c>
      <c r="P34" s="961" t="s">
        <v>2083</v>
      </c>
      <c r="Q34" s="961" t="s">
        <v>2101</v>
      </c>
      <c r="R34" s="961" t="s">
        <v>2083</v>
      </c>
      <c r="S34" s="961"/>
      <c r="T34" s="970" t="s">
        <v>2102</v>
      </c>
      <c r="U34" s="850" t="s">
        <v>2102</v>
      </c>
      <c r="V34" s="850" t="s">
        <v>2102</v>
      </c>
      <c r="W34" s="850" t="s">
        <v>2103</v>
      </c>
      <c r="X34" s="847"/>
      <c r="Y34" s="1004"/>
      <c r="Z34" s="850"/>
      <c r="AA34" s="853"/>
      <c r="AB34" s="850"/>
      <c r="AC34" s="850"/>
      <c r="AD34" s="850"/>
    </row>
    <row customHeight="1" ht="45">
      <c r="A35" s="849"/>
      <c r="B35" s="903">
        <v>18</v>
      </c>
      <c r="C35" s="847" t="s">
        <v>2104</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2105</v>
      </c>
      <c r="P35" s="961" t="s">
        <v>2085</v>
      </c>
      <c r="Q35" s="961" t="s">
        <v>2105</v>
      </c>
      <c r="R35" s="961" t="s">
        <v>2085</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2106</v>
      </c>
      <c r="V35" s="850" t="s">
        <v>2106</v>
      </c>
      <c r="W35" s="850" t="s">
        <v>2106</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764</v>
      </c>
      <c r="P36" s="961" t="s">
        <v>760</v>
      </c>
      <c r="Q36" s="961" t="s">
        <v>764</v>
      </c>
      <c r="R36" s="961" t="s">
        <v>760</v>
      </c>
      <c r="S36" s="961"/>
      <c r="T36" s="968" t="s">
        <v>2107</v>
      </c>
      <c r="U36" s="850" t="s">
        <v>2107</v>
      </c>
      <c r="V36" s="850" t="s">
        <v>2107</v>
      </c>
      <c r="W36" s="850" t="s">
        <v>2107</v>
      </c>
      <c r="X36" s="847"/>
      <c r="Y36" s="1004"/>
      <c r="Z36" s="850"/>
      <c r="AA36" s="853"/>
      <c r="AB36" s="850"/>
      <c r="AC36" s="850"/>
      <c r="AD36" s="850"/>
    </row>
    <row customHeight="1" ht="18">
      <c r="A37" s="849"/>
      <c r="B37" s="903">
        <v>20</v>
      </c>
      <c r="C37" s="847" t="s">
        <v>2108</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2109</v>
      </c>
      <c r="P37" s="961" t="s">
        <v>2092</v>
      </c>
      <c r="Q37" s="961" t="s">
        <v>2109</v>
      </c>
      <c r="R37" s="961" t="s">
        <v>2092</v>
      </c>
      <c r="S37" s="961"/>
      <c r="T37" s="968" t="s">
        <v>2110</v>
      </c>
      <c r="U37" s="850" t="s">
        <v>2110</v>
      </c>
      <c r="V37" s="850" t="s">
        <v>2110</v>
      </c>
      <c r="W37" s="850" t="s">
        <v>2110</v>
      </c>
      <c r="X37" s="847"/>
      <c r="Y37" s="1004"/>
      <c r="Z37" s="850"/>
      <c r="AA37" s="853"/>
      <c r="AB37" s="850"/>
      <c r="AC37" s="850"/>
      <c r="AD37" s="850"/>
    </row>
    <row customHeight="1" ht="18">
      <c r="A38" s="849"/>
      <c r="B38" s="903">
        <v>21</v>
      </c>
      <c r="C38" s="847" t="s">
        <v>2111</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2112</v>
      </c>
      <c r="P38" s="961" t="s">
        <v>2095</v>
      </c>
      <c r="Q38" s="961" t="s">
        <v>2112</v>
      </c>
      <c r="R38" s="961" t="s">
        <v>2095</v>
      </c>
      <c r="S38" s="961"/>
      <c r="T38" s="968" t="s">
        <v>2113</v>
      </c>
      <c r="U38" s="850" t="s">
        <v>2113</v>
      </c>
      <c r="V38" s="850" t="s">
        <v>2113</v>
      </c>
      <c r="W38" s="850" t="s">
        <v>2113</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768</v>
      </c>
      <c r="P39" s="961" t="s">
        <v>762</v>
      </c>
      <c r="Q39" s="961" t="s">
        <v>768</v>
      </c>
      <c r="R39" s="961" t="s">
        <v>762</v>
      </c>
      <c r="S39" s="961"/>
      <c r="T39" s="968" t="s">
        <v>2114</v>
      </c>
      <c r="U39" s="850" t="s">
        <v>2115</v>
      </c>
      <c r="V39" s="850" t="s">
        <v>2116</v>
      </c>
      <c r="W39" s="850" t="s">
        <v>2117</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2118</v>
      </c>
      <c r="P40" s="961" t="s">
        <v>764</v>
      </c>
      <c r="Q40" s="961" t="s">
        <v>2118</v>
      </c>
      <c r="R40" s="961" t="s">
        <v>764</v>
      </c>
      <c r="S40" s="961"/>
      <c r="T40" s="847" t="s">
        <v>2119</v>
      </c>
      <c r="U40" s="847" t="s">
        <v>2119</v>
      </c>
      <c r="V40" s="847" t="s">
        <v>2119</v>
      </c>
      <c r="W40" s="847" t="s">
        <v>2119</v>
      </c>
      <c r="X40" s="847"/>
      <c r="Y40" s="1004"/>
      <c r="Z40" s="850" t="s">
        <v>2120</v>
      </c>
      <c r="AA40" s="853" t="s">
        <v>2120</v>
      </c>
      <c r="AB40" s="853" t="s">
        <v>2120</v>
      </c>
      <c r="AC40" s="853" t="s">
        <v>2120</v>
      </c>
      <c r="AD40" s="850"/>
    </row>
    <row customHeight="1" ht="27">
      <c r="A41" s="849"/>
      <c r="B41" s="903">
        <v>24</v>
      </c>
      <c r="C41" s="847" t="s">
        <v>2121</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2122</v>
      </c>
      <c r="P41" s="961" t="s">
        <v>2109</v>
      </c>
      <c r="Q41" s="961" t="s">
        <v>2122</v>
      </c>
      <c r="R41" s="961" t="s">
        <v>2109</v>
      </c>
      <c r="S41" s="961"/>
      <c r="T41" s="847" t="s">
        <v>2123</v>
      </c>
      <c r="U41" s="847" t="s">
        <v>2123</v>
      </c>
      <c r="V41" s="847" t="s">
        <v>2123</v>
      </c>
      <c r="W41" s="847" t="s">
        <v>2123</v>
      </c>
      <c r="X41" s="847"/>
      <c r="Y41" s="1004"/>
      <c r="Z41" s="850" t="s">
        <v>2124</v>
      </c>
      <c r="AA41" s="850" t="s">
        <v>2124</v>
      </c>
      <c r="AB41" s="850" t="s">
        <v>2124</v>
      </c>
      <c r="AC41" s="850" t="s">
        <v>2124</v>
      </c>
      <c r="AD41" s="850"/>
    </row>
    <row customHeight="1" ht="27">
      <c r="A42" s="849"/>
      <c r="B42" s="903">
        <v>25</v>
      </c>
      <c r="C42" s="847" t="s">
        <v>2125</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2126</v>
      </c>
      <c r="P42" s="961" t="s">
        <v>2112</v>
      </c>
      <c r="Q42" s="961" t="s">
        <v>2126</v>
      </c>
      <c r="R42" s="961" t="s">
        <v>2112</v>
      </c>
      <c r="S42" s="961"/>
      <c r="T42" s="847" t="s">
        <v>2127</v>
      </c>
      <c r="U42" s="847" t="s">
        <v>2127</v>
      </c>
      <c r="V42" s="847" t="s">
        <v>2127</v>
      </c>
      <c r="W42" s="847" t="s">
        <v>2127</v>
      </c>
      <c r="X42" s="847"/>
      <c r="Y42" s="1004"/>
      <c r="Z42" s="850" t="s">
        <v>2128</v>
      </c>
      <c r="AA42" s="850" t="s">
        <v>2128</v>
      </c>
      <c r="AB42" s="850" t="s">
        <v>2128</v>
      </c>
      <c r="AC42" s="850" t="s">
        <v>2128</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2129</v>
      </c>
      <c r="P43" s="961" t="s">
        <v>768</v>
      </c>
      <c r="Q43" s="961" t="s">
        <v>2129</v>
      </c>
      <c r="R43" s="961" t="s">
        <v>768</v>
      </c>
      <c r="S43" s="961"/>
      <c r="T43" s="847" t="s">
        <v>2130</v>
      </c>
      <c r="U43" s="847" t="s">
        <v>2130</v>
      </c>
      <c r="V43" s="847" t="s">
        <v>2130</v>
      </c>
      <c r="W43" s="847" t="s">
        <v>2130</v>
      </c>
      <c r="X43" s="847"/>
      <c r="Y43" s="1004"/>
      <c r="Z43" s="850" t="s">
        <v>2131</v>
      </c>
      <c r="AA43" s="850" t="s">
        <v>2131</v>
      </c>
      <c r="AB43" s="850" t="s">
        <v>2131</v>
      </c>
      <c r="AC43" s="850" t="s">
        <v>2131</v>
      </c>
      <c r="AD43" s="850"/>
    </row>
    <row customHeight="1" ht="27">
      <c r="A44" s="849"/>
      <c r="B44" s="903">
        <v>27</v>
      </c>
      <c r="C44" s="847" t="s">
        <v>2132</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2133</v>
      </c>
      <c r="P44" s="961" t="s">
        <v>2134</v>
      </c>
      <c r="Q44" s="961" t="s">
        <v>2133</v>
      </c>
      <c r="R44" s="961" t="s">
        <v>2134</v>
      </c>
      <c r="S44" s="961"/>
      <c r="T44" s="847" t="s">
        <v>2123</v>
      </c>
      <c r="U44" s="847" t="s">
        <v>2123</v>
      </c>
      <c r="V44" s="847" t="s">
        <v>2123</v>
      </c>
      <c r="W44" s="847" t="s">
        <v>2123</v>
      </c>
      <c r="X44" s="847"/>
      <c r="Y44" s="1004"/>
      <c r="Z44" s="850" t="s">
        <v>2135</v>
      </c>
      <c r="AA44" s="850" t="s">
        <v>2135</v>
      </c>
      <c r="AB44" s="850" t="s">
        <v>2135</v>
      </c>
      <c r="AC44" s="850" t="s">
        <v>2135</v>
      </c>
      <c r="AD44" s="850"/>
    </row>
    <row customHeight="1" ht="27">
      <c r="A45" s="849"/>
      <c r="B45" s="903">
        <v>28</v>
      </c>
      <c r="C45" s="847" t="s">
        <v>2136</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2137</v>
      </c>
      <c r="P45" s="961" t="s">
        <v>2138</v>
      </c>
      <c r="Q45" s="961" t="s">
        <v>2137</v>
      </c>
      <c r="R45" s="961" t="s">
        <v>2138</v>
      </c>
      <c r="S45" s="961"/>
      <c r="T45" s="847" t="s">
        <v>2127</v>
      </c>
      <c r="U45" s="847" t="s">
        <v>2127</v>
      </c>
      <c r="V45" s="847" t="s">
        <v>2127</v>
      </c>
      <c r="W45" s="847" t="s">
        <v>2127</v>
      </c>
      <c r="X45" s="847"/>
      <c r="Y45" s="1004"/>
      <c r="Z45" s="850" t="s">
        <v>2139</v>
      </c>
      <c r="AA45" s="850" t="s">
        <v>2139</v>
      </c>
      <c r="AB45" s="850" t="s">
        <v>2139</v>
      </c>
      <c r="AC45" s="850" t="s">
        <v>2139</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2140</v>
      </c>
      <c r="P46" s="961" t="s">
        <v>2118</v>
      </c>
      <c r="Q46" s="961" t="s">
        <v>2140</v>
      </c>
      <c r="R46" s="961" t="s">
        <v>2118</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2141</v>
      </c>
      <c r="V46" s="847" t="s">
        <v>2141</v>
      </c>
      <c r="W46" s="847" t="s">
        <v>2141</v>
      </c>
      <c r="X46" s="847"/>
      <c r="Y46" s="1004"/>
      <c r="Z46" s="850" t="s">
        <v>2142</v>
      </c>
      <c r="AA46" s="850" t="s">
        <v>2143</v>
      </c>
      <c r="AB46" s="850" t="s">
        <v>2143</v>
      </c>
      <c r="AC46" s="850" t="s">
        <v>2143</v>
      </c>
      <c r="AD46" s="850"/>
    </row>
    <row customHeight="1" ht="54">
      <c r="A47" s="849"/>
      <c r="B47" s="903">
        <v>30</v>
      </c>
      <c r="C47" s="847" t="s">
        <v>2144</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2145</v>
      </c>
      <c r="P47" s="961" t="s">
        <v>2122</v>
      </c>
      <c r="Q47" s="961" t="s">
        <v>2145</v>
      </c>
      <c r="R47" s="961" t="s">
        <v>2122</v>
      </c>
      <c r="S47" s="961"/>
      <c r="T47" s="847" t="s">
        <v>2146</v>
      </c>
      <c r="U47" s="847" t="s">
        <v>2146</v>
      </c>
      <c r="V47" s="847" t="s">
        <v>2146</v>
      </c>
      <c r="W47" s="847" t="s">
        <v>2146</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2129</v>
      </c>
      <c r="Q48" s="961" t="s">
        <v>2147</v>
      </c>
      <c r="R48" s="961" t="s">
        <v>2129</v>
      </c>
      <c r="S48" s="961"/>
      <c r="T48" s="847"/>
      <c r="U48" s="847" t="s">
        <v>2148</v>
      </c>
      <c r="V48" s="847" t="s">
        <v>2149</v>
      </c>
      <c r="W48" s="847" t="s">
        <v>2149</v>
      </c>
      <c r="X48" s="847"/>
      <c r="Y48" s="1004"/>
      <c r="Z48" s="850"/>
      <c r="AA48" s="853" t="s">
        <v>2143</v>
      </c>
      <c r="AB48" s="853" t="s">
        <v>2143</v>
      </c>
      <c r="AC48" s="853" t="s">
        <v>2143</v>
      </c>
      <c r="AD48" s="850"/>
    </row>
    <row customHeight="1" ht="54">
      <c r="A49" s="849"/>
      <c r="B49" s="903">
        <v>32</v>
      </c>
      <c r="C49" s="847" t="s">
        <v>2150</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2133</v>
      </c>
      <c r="Q49" s="961" t="s">
        <v>2151</v>
      </c>
      <c r="R49" s="961" t="s">
        <v>2133</v>
      </c>
      <c r="S49" s="961"/>
      <c r="T49" s="847"/>
      <c r="U49" s="847" t="s">
        <v>2146</v>
      </c>
      <c r="V49" s="847" t="s">
        <v>2146</v>
      </c>
      <c r="W49" s="847" t="s">
        <v>2146</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2147</v>
      </c>
      <c r="P50" s="961" t="s">
        <v>2140</v>
      </c>
      <c r="Q50" s="961" t="s">
        <v>2152</v>
      </c>
      <c r="R50" s="961" t="s">
        <v>2140</v>
      </c>
      <c r="S50" s="961"/>
      <c r="T50" s="847" t="s">
        <v>2153</v>
      </c>
      <c r="U50" s="847" t="s">
        <v>2154</v>
      </c>
      <c r="V50" s="847" t="s">
        <v>2155</v>
      </c>
      <c r="W50" s="847" t="s">
        <v>2156</v>
      </c>
      <c r="X50" s="847"/>
      <c r="Y50" s="1004"/>
      <c r="Z50" s="850" t="s">
        <v>2157</v>
      </c>
      <c r="AA50" s="853" t="s">
        <v>2158</v>
      </c>
      <c r="AB50" s="853" t="s">
        <v>2158</v>
      </c>
      <c r="AC50" s="853" t="s">
        <v>2158</v>
      </c>
      <c r="AD50" s="850"/>
    </row>
    <row customHeight="1" ht="27">
      <c r="A51" s="849"/>
      <c r="B51" s="903">
        <v>34</v>
      </c>
      <c r="C51" s="847" t="s">
        <v>2159</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2160</v>
      </c>
      <c r="U51" s="847"/>
      <c r="V51" s="847"/>
      <c r="W51" s="847"/>
      <c r="X51" s="847"/>
      <c r="Y51" s="1004"/>
      <c r="Z51" s="850"/>
      <c r="AA51" s="853"/>
      <c r="AB51" s="853"/>
      <c r="AC51" s="853"/>
      <c r="AD51" s="850"/>
    </row>
    <row customHeight="1" ht="36">
      <c r="A52" s="849"/>
      <c r="B52" s="903">
        <v>35</v>
      </c>
      <c r="C52" s="847" t="s">
        <v>2053</v>
      </c>
      <c r="D52" s="971" t="s">
        <v>2053</v>
      </c>
      <c r="E52" s="847" t="s">
        <v>2053</v>
      </c>
      <c r="F52" s="847" t="s">
        <v>2053</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2161</v>
      </c>
      <c r="U52" s="847" t="s">
        <v>2162</v>
      </c>
      <c r="V52" s="847" t="s">
        <v>2163</v>
      </c>
      <c r="W52" s="847" t="s">
        <v>2164</v>
      </c>
      <c r="X52" s="847"/>
      <c r="Y52" s="1004"/>
      <c r="Z52" s="850" t="s">
        <v>772</v>
      </c>
      <c r="AA52" s="853" t="s">
        <v>772</v>
      </c>
      <c r="AB52" s="853" t="s">
        <v>772</v>
      </c>
      <c r="AC52" s="853" t="s">
        <v>772</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776</v>
      </c>
      <c r="P53" s="961" t="s">
        <v>348</v>
      </c>
      <c r="Q53" s="961" t="s">
        <v>348</v>
      </c>
      <c r="R53" s="961" t="s">
        <v>348</v>
      </c>
      <c r="S53" s="961"/>
      <c r="T53" s="847" t="s">
        <v>2165</v>
      </c>
      <c r="U53" s="847" t="s">
        <v>2165</v>
      </c>
      <c r="V53" s="847" t="s">
        <v>2165</v>
      </c>
      <c r="W53" s="847" t="s">
        <v>2165</v>
      </c>
      <c r="X53" s="847"/>
      <c r="Y53" s="1004"/>
      <c r="Z53" s="850"/>
      <c r="AA53" s="853"/>
      <c r="AB53" s="850"/>
      <c r="AC53" s="850"/>
      <c r="AD53" s="850"/>
    </row>
    <row customHeight="1" ht="18">
      <c r="A54" s="849"/>
      <c r="B54" s="903">
        <v>37</v>
      </c>
      <c r="C54" s="847" t="s">
        <v>2059</v>
      </c>
      <c r="D54" s="971" t="s">
        <v>2059</v>
      </c>
      <c r="E54" s="847" t="s">
        <v>2059</v>
      </c>
      <c r="F54" s="847" t="s">
        <v>2059</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120</v>
      </c>
      <c r="P54" s="961" t="s">
        <v>91</v>
      </c>
      <c r="Q54" s="961" t="s">
        <v>91</v>
      </c>
      <c r="R54" s="961" t="s">
        <v>91</v>
      </c>
      <c r="S54" s="961"/>
      <c r="T54" s="847" t="s">
        <v>774</v>
      </c>
      <c r="U54" s="847" t="s">
        <v>774</v>
      </c>
      <c r="V54" s="847" t="s">
        <v>774</v>
      </c>
      <c r="W54" s="847" t="s">
        <v>774</v>
      </c>
      <c r="X54" s="847"/>
      <c r="Y54" s="1004"/>
      <c r="Z54" s="850" t="s">
        <v>775</v>
      </c>
      <c r="AA54" s="850" t="s">
        <v>775</v>
      </c>
      <c r="AB54" s="850" t="s">
        <v>775</v>
      </c>
      <c r="AC54" s="850" t="s">
        <v>775</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337</v>
      </c>
      <c r="P55" s="961" t="s">
        <v>776</v>
      </c>
      <c r="Q55" s="961" t="s">
        <v>776</v>
      </c>
      <c r="R55" s="961" t="s">
        <v>776</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2166</v>
      </c>
      <c r="V55" s="847" t="s">
        <v>2166</v>
      </c>
      <c r="W55" s="847" t="s">
        <v>2166</v>
      </c>
      <c r="X55" s="847"/>
      <c r="Y55" s="1004"/>
      <c r="Z55" s="850" t="s">
        <v>2167</v>
      </c>
      <c r="AA55" s="850" t="s">
        <v>2167</v>
      </c>
      <c r="AB55" s="850" t="s">
        <v>2167</v>
      </c>
      <c r="AC55" s="850" t="s">
        <v>2167</v>
      </c>
      <c r="AD55" s="850"/>
    </row>
    <row customHeight="1" ht="27">
      <c r="A56" s="849"/>
      <c r="B56" s="903">
        <v>39</v>
      </c>
      <c r="C56" s="847" t="s">
        <v>1044</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1161</v>
      </c>
      <c r="P56" s="961" t="s">
        <v>779</v>
      </c>
      <c r="Q56" s="961" t="s">
        <v>779</v>
      </c>
      <c r="R56" s="961" t="s">
        <v>779</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2168</v>
      </c>
      <c r="V56" s="847" t="s">
        <v>2168</v>
      </c>
      <c r="W56" s="847" t="s">
        <v>2168</v>
      </c>
      <c r="X56" s="847"/>
      <c r="Y56" s="1004"/>
      <c r="Z56" s="850" t="s">
        <v>781</v>
      </c>
      <c r="AA56" s="850" t="s">
        <v>781</v>
      </c>
      <c r="AB56" s="850" t="s">
        <v>781</v>
      </c>
      <c r="AC56" s="850" t="s">
        <v>781</v>
      </c>
      <c r="AD56" s="850"/>
    </row>
    <row customHeight="1" ht="27">
      <c r="A57" s="849"/>
      <c r="B57" s="903">
        <v>40</v>
      </c>
      <c r="C57" s="847" t="s">
        <v>1046</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2169</v>
      </c>
      <c r="P57" s="961" t="s">
        <v>782</v>
      </c>
      <c r="Q57" s="961" t="s">
        <v>782</v>
      </c>
      <c r="R57" s="961" t="s">
        <v>782</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2170</v>
      </c>
      <c r="V57" s="847" t="s">
        <v>2170</v>
      </c>
      <c r="W57" s="847" t="s">
        <v>2170</v>
      </c>
      <c r="X57" s="847"/>
      <c r="Y57" s="1004"/>
      <c r="Z57" s="850" t="s">
        <v>784</v>
      </c>
      <c r="AA57" s="850" t="s">
        <v>784</v>
      </c>
      <c r="AB57" s="850" t="s">
        <v>784</v>
      </c>
      <c r="AC57" s="850" t="s">
        <v>784</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904</v>
      </c>
      <c r="P58" s="961" t="s">
        <v>818</v>
      </c>
      <c r="Q58" s="961" t="s">
        <v>818</v>
      </c>
      <c r="R58" s="961" t="s">
        <v>818</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2171</v>
      </c>
      <c r="V58" s="847" t="s">
        <v>2171</v>
      </c>
      <c r="W58" s="847" t="s">
        <v>2171</v>
      </c>
      <c r="X58" s="847"/>
      <c r="Y58" s="1004"/>
      <c r="Z58" s="850"/>
      <c r="AA58" s="853"/>
      <c r="AB58" s="850"/>
      <c r="AC58" s="850"/>
      <c r="AD58" s="850"/>
    </row>
    <row customHeight="1" ht="36">
      <c r="A59" s="849"/>
      <c r="B59" s="903">
        <v>42</v>
      </c>
      <c r="C59" s="847">
        <v>3</v>
      </c>
      <c r="D59" s="971" t="s">
        <v>2159</v>
      </c>
      <c r="E59" s="847" t="s">
        <v>2159</v>
      </c>
      <c r="F59" s="847" t="s">
        <v>2159</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120</v>
      </c>
      <c r="Q59" s="961" t="s">
        <v>120</v>
      </c>
      <c r="R59" s="961" t="s">
        <v>120</v>
      </c>
      <c r="S59" s="961"/>
      <c r="T59" s="847"/>
      <c r="U59" s="847" t="s">
        <v>2172</v>
      </c>
      <c r="V59" s="847" t="s">
        <v>2173</v>
      </c>
      <c r="W59" s="847" t="s">
        <v>2174</v>
      </c>
      <c r="X59" s="847"/>
      <c r="Y59" s="1004"/>
      <c r="Z59" s="850"/>
      <c r="AA59" s="853"/>
      <c r="AB59" s="850"/>
      <c r="AC59" s="850"/>
      <c r="AD59" s="850"/>
    </row>
    <row customHeight="1" ht="81">
      <c r="A60" s="849"/>
      <c r="B60" s="903">
        <v>43</v>
      </c>
      <c r="C60" s="847" t="s">
        <v>2175</v>
      </c>
      <c r="D60" s="971" t="s">
        <v>2175</v>
      </c>
      <c r="E60" s="847" t="s">
        <v>2175</v>
      </c>
      <c r="F60" s="847" t="s">
        <v>2175</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652</v>
      </c>
      <c r="U60" s="847" t="s">
        <v>652</v>
      </c>
      <c r="V60" s="847" t="s">
        <v>652</v>
      </c>
      <c r="W60" s="847" t="s">
        <v>652</v>
      </c>
      <c r="X60" s="847"/>
      <c r="Y60" s="1004"/>
      <c r="Z60" s="850" t="s">
        <v>2176</v>
      </c>
      <c r="AA60" s="853" t="s">
        <v>2177</v>
      </c>
      <c r="AB60" s="850" t="s">
        <v>2178</v>
      </c>
      <c r="AC60" s="850" t="s">
        <v>2177</v>
      </c>
      <c r="AD60" s="850"/>
    </row>
    <row customHeight="1" ht="9">
      <c r="A61" s="849"/>
      <c r="B61" s="903">
        <v>44</v>
      </c>
      <c r="C61" s="847"/>
      <c r="D61" s="971" t="s">
        <v>2179</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2180</v>
      </c>
      <c r="V61" s="847"/>
      <c r="W61" s="847"/>
      <c r="X61" s="847"/>
      <c r="Y61" s="1004"/>
      <c r="Z61" s="850"/>
      <c r="AA61" s="853"/>
      <c r="AB61" s="850"/>
      <c r="AC61" s="850"/>
      <c r="AD61" s="850"/>
    </row>
    <row customHeight="1" ht="9">
      <c r="A62" s="849"/>
      <c r="B62" s="903">
        <v>45</v>
      </c>
      <c r="C62" s="847"/>
      <c r="D62" s="971" t="s">
        <v>2181</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121</v>
      </c>
      <c r="Q62" s="961"/>
      <c r="R62" s="961"/>
      <c r="S62" s="961"/>
      <c r="T62" s="847"/>
      <c r="U62" s="847" t="s">
        <v>2182</v>
      </c>
      <c r="V62" s="847"/>
      <c r="W62" s="847"/>
      <c r="X62" s="847"/>
      <c r="Y62" s="1004"/>
      <c r="Z62" s="850"/>
      <c r="AA62" s="853"/>
      <c r="AB62" s="850"/>
      <c r="AC62" s="850"/>
      <c r="AD62" s="850"/>
    </row>
    <row customHeight="1" ht="18">
      <c r="A63" s="849"/>
      <c r="B63" s="903">
        <v>46</v>
      </c>
      <c r="C63" s="847"/>
      <c r="D63" s="971" t="s">
        <v>2183</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157</v>
      </c>
      <c r="Q63" s="961"/>
      <c r="R63" s="961"/>
      <c r="S63" s="961"/>
      <c r="T63" s="847"/>
      <c r="U63" s="847" t="s">
        <v>2184</v>
      </c>
      <c r="V63" s="847"/>
      <c r="W63" s="847"/>
      <c r="X63" s="847"/>
      <c r="Y63" s="1004"/>
      <c r="Z63" s="850"/>
      <c r="AA63" s="853"/>
      <c r="AB63" s="850"/>
      <c r="AC63" s="850"/>
      <c r="AD63" s="850"/>
    </row>
    <row customHeight="1" ht="18">
      <c r="A64" s="849"/>
      <c r="B64" s="903">
        <v>47</v>
      </c>
      <c r="C64" s="847"/>
      <c r="D64" s="971" t="s">
        <v>2185</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158</v>
      </c>
      <c r="Q64" s="961"/>
      <c r="R64" s="961"/>
      <c r="S64" s="961"/>
      <c r="T64" s="847"/>
      <c r="U64" s="847" t="s">
        <v>2186</v>
      </c>
      <c r="V64" s="847"/>
      <c r="W64" s="847"/>
      <c r="X64" s="847"/>
      <c r="Y64" s="1004"/>
      <c r="Z64" s="850"/>
      <c r="AA64" s="853" t="s">
        <v>2187</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2100</v>
      </c>
      <c r="Q65" s="961"/>
      <c r="R65" s="961"/>
      <c r="S65" s="961"/>
      <c r="T65" s="847"/>
      <c r="U65" s="847" t="s">
        <v>2188</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2104</v>
      </c>
      <c r="Q66" s="961"/>
      <c r="R66" s="961"/>
      <c r="S66" s="961"/>
      <c r="T66" s="847"/>
      <c r="U66" s="847" t="s">
        <v>2189</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2190</v>
      </c>
      <c r="Q67" s="961"/>
      <c r="R67" s="961"/>
      <c r="S67" s="961"/>
      <c r="T67" s="847"/>
      <c r="U67" s="847" t="s">
        <v>2191</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2192</v>
      </c>
      <c r="Q68" s="961"/>
      <c r="R68" s="961"/>
      <c r="S68" s="961"/>
      <c r="T68" s="847"/>
      <c r="U68" s="847" t="s">
        <v>2193</v>
      </c>
      <c r="V68" s="847"/>
      <c r="W68" s="847"/>
      <c r="X68" s="847"/>
      <c r="Y68" s="1004"/>
      <c r="Z68" s="850"/>
      <c r="AA68" s="853"/>
      <c r="AB68" s="850"/>
      <c r="AC68" s="850"/>
      <c r="AD68" s="850"/>
    </row>
    <row customHeight="1" ht="9">
      <c r="A69" s="849"/>
      <c r="B69" s="903">
        <v>52</v>
      </c>
      <c r="C69" s="847"/>
      <c r="D69" s="971" t="s">
        <v>2194</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159</v>
      </c>
      <c r="Q69" s="961"/>
      <c r="R69" s="961"/>
      <c r="S69" s="961"/>
      <c r="T69" s="847"/>
      <c r="U69" s="847" t="s">
        <v>2195</v>
      </c>
      <c r="V69" s="847"/>
      <c r="W69" s="847"/>
      <c r="X69" s="847"/>
      <c r="Y69" s="1004"/>
      <c r="Z69" s="850"/>
      <c r="AA69" s="853"/>
      <c r="AB69" s="850"/>
      <c r="AC69" s="850"/>
      <c r="AD69" s="850"/>
    </row>
    <row customHeight="1" ht="27">
      <c r="A70" s="849"/>
      <c r="B70" s="903">
        <v>53</v>
      </c>
      <c r="C70" s="847"/>
      <c r="D70" s="971"/>
      <c r="E70" s="847" t="s">
        <v>2179</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2196</v>
      </c>
      <c r="W70" s="847"/>
      <c r="X70" s="847"/>
      <c r="Y70" s="1004"/>
      <c r="Z70" s="850"/>
      <c r="AA70" s="853"/>
      <c r="AB70" s="850"/>
      <c r="AC70" s="850"/>
      <c r="AD70" s="850"/>
    </row>
    <row customHeight="1" ht="36">
      <c r="A71" s="849"/>
      <c r="B71" s="903">
        <v>54</v>
      </c>
      <c r="C71" s="847"/>
      <c r="D71" s="971"/>
      <c r="E71" s="847" t="s">
        <v>2181</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121</v>
      </c>
      <c r="R71" s="961"/>
      <c r="S71" s="961"/>
      <c r="T71" s="847"/>
      <c r="U71" s="847"/>
      <c r="V71" s="847" t="s">
        <v>2197</v>
      </c>
      <c r="W71" s="847"/>
      <c r="X71" s="847"/>
      <c r="Y71" s="1004"/>
      <c r="Z71" s="850"/>
      <c r="AA71" s="853"/>
      <c r="AB71" s="850"/>
      <c r="AC71" s="850"/>
      <c r="AD71" s="850"/>
    </row>
    <row customHeight="1" ht="27">
      <c r="A72" s="849"/>
      <c r="B72" s="903">
        <v>55</v>
      </c>
      <c r="C72" s="847"/>
      <c r="D72" s="971"/>
      <c r="E72" s="847" t="s">
        <v>2183</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157</v>
      </c>
      <c r="R72" s="961"/>
      <c r="S72" s="961"/>
      <c r="T72" s="847"/>
      <c r="U72" s="847"/>
      <c r="V72" s="847" t="s">
        <v>2198</v>
      </c>
      <c r="W72" s="847"/>
      <c r="X72" s="847"/>
      <c r="Y72" s="1004"/>
      <c r="Z72" s="850"/>
      <c r="AA72" s="853"/>
      <c r="AB72" s="850"/>
      <c r="AC72" s="850"/>
      <c r="AD72" s="850"/>
    </row>
    <row customHeight="1" ht="36">
      <c r="A73" s="849"/>
      <c r="B73" s="903">
        <v>56</v>
      </c>
      <c r="C73" s="847"/>
      <c r="D73" s="971"/>
      <c r="E73" s="847" t="s">
        <v>2185</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158</v>
      </c>
      <c r="R73" s="961"/>
      <c r="S73" s="961"/>
      <c r="T73" s="847"/>
      <c r="U73" s="847"/>
      <c r="V73" s="847" t="s">
        <v>2199</v>
      </c>
      <c r="W73" s="847"/>
      <c r="X73" s="847"/>
      <c r="Y73" s="1004"/>
      <c r="Z73" s="850"/>
      <c r="AA73" s="853"/>
      <c r="AB73" s="850"/>
      <c r="AC73" s="850"/>
      <c r="AD73" s="850"/>
    </row>
    <row customHeight="1" ht="18">
      <c r="A74" s="849"/>
      <c r="B74" s="903">
        <v>57</v>
      </c>
      <c r="C74" s="847"/>
      <c r="D74" s="971"/>
      <c r="E74" s="847" t="s">
        <v>2194</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159</v>
      </c>
      <c r="R74" s="961"/>
      <c r="S74" s="961"/>
      <c r="T74" s="847"/>
      <c r="U74" s="847"/>
      <c r="V74" s="847" t="s">
        <v>2200</v>
      </c>
      <c r="W74" s="847"/>
      <c r="X74" s="847"/>
      <c r="Y74" s="1004"/>
      <c r="Z74" s="850"/>
      <c r="AA74" s="853"/>
      <c r="AB74" s="850"/>
      <c r="AC74" s="850"/>
      <c r="AD74" s="850"/>
    </row>
    <row customHeight="1" ht="18">
      <c r="A75" s="849"/>
      <c r="B75" s="903">
        <v>58</v>
      </c>
      <c r="C75" s="847"/>
      <c r="D75" s="971"/>
      <c r="E75" s="847"/>
      <c r="F75" s="847" t="s">
        <v>2179</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2201</v>
      </c>
      <c r="X75" s="847"/>
      <c r="Y75" s="1004"/>
      <c r="Z75" s="850"/>
      <c r="AA75" s="853"/>
      <c r="AB75" s="850"/>
      <c r="AC75" s="850"/>
      <c r="AD75" s="850"/>
    </row>
    <row customHeight="1" ht="36">
      <c r="A76" s="849"/>
      <c r="B76" s="903">
        <v>59</v>
      </c>
      <c r="C76" s="847"/>
      <c r="D76" s="971"/>
      <c r="E76" s="847"/>
      <c r="F76" s="847" t="s">
        <v>2181</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121</v>
      </c>
      <c r="S76" s="961"/>
      <c r="T76" s="847"/>
      <c r="U76" s="847"/>
      <c r="V76" s="847"/>
      <c r="W76" s="847" t="s">
        <v>2202</v>
      </c>
      <c r="X76" s="847"/>
      <c r="Y76" s="1004"/>
      <c r="Z76" s="850"/>
      <c r="AA76" s="853"/>
      <c r="AB76" s="850"/>
      <c r="AC76" s="850"/>
      <c r="AD76" s="850"/>
    </row>
    <row customHeight="1" ht="18">
      <c r="A77" s="849"/>
      <c r="B77" s="903">
        <v>60</v>
      </c>
      <c r="C77" s="847"/>
      <c r="D77" s="971"/>
      <c r="E77" s="847"/>
      <c r="F77" s="847" t="s">
        <v>2183</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157</v>
      </c>
      <c r="S77" s="961"/>
      <c r="T77" s="847"/>
      <c r="U77" s="847"/>
      <c r="V77" s="847"/>
      <c r="W77" s="847" t="s">
        <v>2203</v>
      </c>
      <c r="X77" s="847"/>
      <c r="Y77" s="1004"/>
      <c r="Z77" s="850"/>
      <c r="AA77" s="853"/>
      <c r="AB77" s="850"/>
      <c r="AC77" s="850"/>
      <c r="AD77" s="850"/>
    </row>
    <row customHeight="1" ht="72">
      <c r="A78" s="849"/>
      <c r="B78" s="903">
        <v>61</v>
      </c>
      <c r="C78" s="847" t="s">
        <v>2179</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657</v>
      </c>
      <c r="U78" s="847"/>
      <c r="V78" s="847"/>
      <c r="W78" s="847"/>
      <c r="X78" s="847"/>
      <c r="Y78" s="1004"/>
      <c r="Z78" s="850" t="s">
        <v>2204</v>
      </c>
      <c r="AA78" s="853"/>
      <c r="AB78" s="850"/>
      <c r="AC78" s="850"/>
      <c r="AD78" s="850"/>
    </row>
    <row customHeight="1" ht="36">
      <c r="A79" s="849"/>
      <c r="B79" s="903">
        <v>62</v>
      </c>
      <c r="C79" s="847" t="s">
        <v>2181</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121</v>
      </c>
      <c r="P79" s="961"/>
      <c r="Q79" s="961"/>
      <c r="R79" s="961"/>
      <c r="S79" s="961"/>
      <c r="T79" s="847" t="s">
        <v>2205</v>
      </c>
      <c r="U79" s="847"/>
      <c r="V79" s="847"/>
      <c r="W79" s="847"/>
      <c r="X79" s="847"/>
      <c r="Y79" s="1004"/>
      <c r="Z79" s="850" t="s">
        <v>2206</v>
      </c>
      <c r="AA79" s="853"/>
      <c r="AB79" s="850"/>
      <c r="AC79" s="850"/>
      <c r="AD79" s="850"/>
    </row>
    <row customHeight="1" ht="45">
      <c r="A80" s="849"/>
      <c r="B80" s="903">
        <v>63</v>
      </c>
      <c r="C80" s="847" t="s">
        <v>2183</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157</v>
      </c>
      <c r="P80" s="961"/>
      <c r="Q80" s="961"/>
      <c r="R80" s="961"/>
      <c r="S80" s="961"/>
      <c r="T80" s="847" t="s">
        <v>2207</v>
      </c>
      <c r="U80" s="847"/>
      <c r="V80" s="847"/>
      <c r="W80" s="847"/>
      <c r="X80" s="847"/>
      <c r="Y80" s="1004"/>
      <c r="Z80" s="850" t="s">
        <v>2208</v>
      </c>
      <c r="AA80" s="853"/>
      <c r="AB80" s="850"/>
      <c r="AC80" s="850"/>
      <c r="AD80" s="850"/>
    </row>
    <row customHeight="1" ht="36">
      <c r="A81" s="849"/>
      <c r="B81" s="903">
        <v>64</v>
      </c>
      <c r="C81" s="847" t="s">
        <v>2185</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2091</v>
      </c>
      <c r="P81" s="961"/>
      <c r="Q81" s="961"/>
      <c r="R81" s="961"/>
      <c r="S81" s="961"/>
      <c r="T81" s="847" t="s">
        <v>2209</v>
      </c>
      <c r="U81" s="847"/>
      <c r="V81" s="847"/>
      <c r="W81" s="847"/>
      <c r="X81" s="847"/>
      <c r="Y81" s="1004"/>
      <c r="Z81" s="850" t="s">
        <v>2210</v>
      </c>
      <c r="AA81" s="853"/>
      <c r="AB81" s="850"/>
      <c r="AC81" s="850"/>
      <c r="AD81" s="850"/>
    </row>
    <row customHeight="1" ht="90">
      <c r="A82" s="849"/>
      <c r="B82" s="903">
        <v>65</v>
      </c>
      <c r="C82" s="847" t="s">
        <v>2194</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158</v>
      </c>
      <c r="P82" s="961"/>
      <c r="Q82" s="961"/>
      <c r="R82" s="961"/>
      <c r="S82" s="961"/>
      <c r="T82" s="847" t="s">
        <v>2211</v>
      </c>
      <c r="U82" s="847"/>
      <c r="V82" s="847"/>
      <c r="W82" s="847"/>
      <c r="X82" s="847"/>
      <c r="Y82" s="1004"/>
      <c r="Z82" s="850" t="s">
        <v>2212</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2100</v>
      </c>
      <c r="P83" s="961"/>
      <c r="Q83" s="961"/>
      <c r="R83" s="961"/>
      <c r="S83" s="961"/>
      <c r="T83" s="847" t="s">
        <v>2213</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2214</v>
      </c>
      <c r="P84" s="961"/>
      <c r="Q84" s="961"/>
      <c r="R84" s="961"/>
      <c r="S84" s="961"/>
      <c r="T84" s="847" t="s">
        <v>2215</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2104</v>
      </c>
      <c r="P85" s="961"/>
      <c r="Q85" s="961"/>
      <c r="R85" s="961"/>
      <c r="S85" s="961"/>
      <c r="T85" s="847" t="s">
        <v>2216</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2217</v>
      </c>
      <c r="P86" s="961"/>
      <c r="Q86" s="961"/>
      <c r="R86" s="961"/>
      <c r="S86" s="961"/>
      <c r="T86" s="847" t="s">
        <v>2218</v>
      </c>
      <c r="U86" s="847"/>
      <c r="V86" s="847"/>
      <c r="W86" s="847"/>
      <c r="X86" s="847"/>
      <c r="Y86" s="1004"/>
      <c r="Z86" s="850"/>
      <c r="AA86" s="853"/>
      <c r="AB86" s="850"/>
      <c r="AC86" s="850"/>
      <c r="AD86" s="850"/>
    </row>
    <row customHeight="1" ht="36">
      <c r="A87" s="849"/>
      <c r="B87" s="903">
        <v>70</v>
      </c>
      <c r="C87" s="847" t="s">
        <v>2219</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159</v>
      </c>
      <c r="P87" s="961"/>
      <c r="Q87" s="961"/>
      <c r="R87" s="961"/>
      <c r="S87" s="961"/>
      <c r="T87" s="847" t="s">
        <v>2220</v>
      </c>
      <c r="U87" s="847"/>
      <c r="V87" s="847"/>
      <c r="W87" s="847"/>
      <c r="X87" s="847"/>
      <c r="Y87" s="1004"/>
      <c r="Z87" s="850"/>
      <c r="AA87" s="853"/>
      <c r="AB87" s="850"/>
      <c r="AC87" s="850"/>
      <c r="AD87" s="850"/>
    </row>
    <row customHeight="1" ht="18">
      <c r="A88" s="849"/>
      <c r="B88" s="903">
        <v>71</v>
      </c>
      <c r="C88" s="847" t="s">
        <v>2221</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160</v>
      </c>
      <c r="P88" s="961"/>
      <c r="Q88" s="961"/>
      <c r="R88" s="961"/>
      <c r="S88" s="961"/>
      <c r="T88" s="847" t="s">
        <v>689</v>
      </c>
      <c r="U88" s="847"/>
      <c r="V88" s="847"/>
      <c r="W88" s="847"/>
      <c r="X88" s="847"/>
      <c r="Y88" s="1004"/>
      <c r="Z88" s="850"/>
      <c r="AA88" s="853"/>
      <c r="AB88" s="850"/>
      <c r="AC88" s="850"/>
      <c r="AD88" s="850"/>
    </row>
    <row customHeight="1" ht="18">
      <c r="A89" s="849"/>
      <c r="B89" s="903">
        <v>72</v>
      </c>
      <c r="C89" s="847" t="s">
        <v>2222</v>
      </c>
      <c r="D89" s="971" t="s">
        <v>2219</v>
      </c>
      <c r="E89" s="847" t="s">
        <v>2219</v>
      </c>
      <c r="F89" s="847" t="s">
        <v>2185</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161</v>
      </c>
      <c r="P89" s="961" t="s">
        <v>160</v>
      </c>
      <c r="Q89" s="961" t="s">
        <v>160</v>
      </c>
      <c r="R89" s="961" t="s">
        <v>158</v>
      </c>
      <c r="S89" s="961"/>
      <c r="T89" s="847" t="s">
        <v>697</v>
      </c>
      <c r="U89" s="847" t="s">
        <v>697</v>
      </c>
      <c r="V89" s="847" t="s">
        <v>697</v>
      </c>
      <c r="W89" s="847" t="s">
        <v>697</v>
      </c>
      <c r="X89" s="847"/>
      <c r="Y89" s="1004"/>
      <c r="Z89" s="850"/>
      <c r="AA89" s="853"/>
      <c r="AB89" s="850"/>
      <c r="AC89" s="850"/>
      <c r="AD89" s="850"/>
    </row>
    <row customHeight="1" ht="27">
      <c r="A90" s="849"/>
      <c r="B90" s="903">
        <v>73</v>
      </c>
      <c r="C90" s="847" t="s">
        <v>2223</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162</v>
      </c>
      <c r="P90" s="961"/>
      <c r="Q90" s="961"/>
      <c r="R90" s="961"/>
      <c r="S90" s="961"/>
      <c r="T90" s="847" t="s">
        <v>699</v>
      </c>
      <c r="U90" s="847"/>
      <c r="V90" s="847"/>
      <c r="W90" s="847"/>
      <c r="X90" s="847"/>
      <c r="Y90" s="1004"/>
      <c r="Z90" s="850"/>
      <c r="AA90" s="853"/>
      <c r="AB90" s="850"/>
      <c r="AC90" s="850"/>
      <c r="AD90" s="850"/>
    </row>
    <row customHeight="1" ht="18">
      <c r="A91" s="849"/>
      <c r="B91" s="903">
        <v>74</v>
      </c>
      <c r="C91" s="847"/>
      <c r="D91" s="971" t="s">
        <v>2221</v>
      </c>
      <c r="E91" s="847" t="s">
        <v>2221</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161</v>
      </c>
      <c r="Q91" s="961" t="s">
        <v>161</v>
      </c>
      <c r="R91" s="961"/>
      <c r="S91" s="961"/>
      <c r="T91" s="847"/>
      <c r="U91" s="847" t="s">
        <v>2224</v>
      </c>
      <c r="V91" s="847" t="s">
        <v>2224</v>
      </c>
      <c r="W91" s="847"/>
      <c r="X91" s="847"/>
      <c r="Y91" s="1004"/>
      <c r="Z91" s="850"/>
      <c r="AA91" s="853"/>
      <c r="AB91" s="850"/>
      <c r="AC91" s="850"/>
      <c r="AD91" s="850"/>
    </row>
    <row customHeight="1" ht="27">
      <c r="A92" s="849"/>
      <c r="B92" s="903">
        <v>75</v>
      </c>
      <c r="C92" s="847"/>
      <c r="D92" s="971" t="s">
        <v>2222</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162</v>
      </c>
      <c r="Q92" s="961"/>
      <c r="R92" s="961"/>
      <c r="S92" s="961"/>
      <c r="T92" s="847"/>
      <c r="U92" s="847" t="s">
        <v>2225</v>
      </c>
      <c r="V92" s="847"/>
      <c r="W92" s="847"/>
      <c r="X92" s="847"/>
      <c r="Y92" s="1004"/>
      <c r="Z92" s="850"/>
      <c r="AA92" s="853" t="s">
        <v>2226</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2132</v>
      </c>
      <c r="Q93" s="961"/>
      <c r="R93" s="961"/>
      <c r="S93" s="961"/>
      <c r="T93" s="847"/>
      <c r="U93" s="847" t="s">
        <v>2227</v>
      </c>
      <c r="V93" s="847"/>
      <c r="W93" s="847"/>
      <c r="X93" s="847"/>
      <c r="Y93" s="1004"/>
      <c r="Z93" s="850"/>
      <c r="AA93" s="853" t="s">
        <v>2228</v>
      </c>
      <c r="AB93" s="850"/>
      <c r="AC93" s="850"/>
      <c r="AD93" s="850"/>
    </row>
    <row customHeight="1" ht="45">
      <c r="A94" s="849"/>
      <c r="B94" s="903">
        <v>77</v>
      </c>
      <c r="C94" s="847"/>
      <c r="D94" s="971" t="s">
        <v>2223</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1486</v>
      </c>
      <c r="Q94" s="961"/>
      <c r="R94" s="961"/>
      <c r="S94" s="961"/>
      <c r="T94" s="847"/>
      <c r="U94" s="847" t="s">
        <v>2229</v>
      </c>
      <c r="V94" s="847"/>
      <c r="W94" s="847"/>
      <c r="X94" s="847"/>
      <c r="Y94" s="1004"/>
      <c r="Z94" s="850"/>
      <c r="AA94" s="853" t="s">
        <v>2230</v>
      </c>
      <c r="AB94" s="850"/>
      <c r="AC94" s="850"/>
      <c r="AD94" s="850"/>
    </row>
    <row customHeight="1" ht="99">
      <c r="A95" s="849"/>
      <c r="B95" s="903">
        <v>78</v>
      </c>
      <c r="C95" s="847" t="s">
        <v>2231</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1486</v>
      </c>
      <c r="P95" s="961"/>
      <c r="Q95" s="961"/>
      <c r="R95" s="961"/>
      <c r="S95" s="961"/>
      <c r="T95" s="847" t="s">
        <v>2232</v>
      </c>
      <c r="U95" s="847"/>
      <c r="V95" s="847"/>
      <c r="W95" s="847"/>
      <c r="X95" s="847"/>
      <c r="Y95" s="1004"/>
      <c r="Z95" s="850"/>
      <c r="AA95" s="853"/>
      <c r="AB95" s="850"/>
      <c r="AC95" s="850"/>
      <c r="AD95" s="850"/>
    </row>
    <row customHeight="1" ht="99">
      <c r="A96" s="849"/>
      <c r="B96" s="903">
        <v>79</v>
      </c>
      <c r="C96" s="847" t="s">
        <v>1170</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99</v>
      </c>
      <c r="P96" s="961"/>
      <c r="Q96" s="961"/>
      <c r="R96" s="961"/>
      <c r="S96" s="961"/>
      <c r="T96" s="847" t="s">
        <v>2233</v>
      </c>
      <c r="U96" s="847"/>
      <c r="V96" s="847"/>
      <c r="W96" s="847"/>
      <c r="X96" s="847"/>
      <c r="Y96" s="1004"/>
      <c r="Z96" s="850" t="s">
        <v>2234</v>
      </c>
      <c r="AA96" s="853"/>
      <c r="AB96" s="850"/>
      <c r="AC96" s="850"/>
      <c r="AD96" s="850"/>
    </row>
    <row customHeight="1" ht="63">
      <c r="A97" s="849"/>
      <c r="B97" s="903">
        <v>80</v>
      </c>
      <c r="C97" s="847" t="s">
        <v>2235</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1503</v>
      </c>
      <c r="P97" s="961"/>
      <c r="Q97" s="961"/>
      <c r="R97" s="961"/>
      <c r="S97" s="961"/>
      <c r="T97" s="847" t="s">
        <v>2236</v>
      </c>
      <c r="U97" s="847"/>
      <c r="V97" s="847"/>
      <c r="W97" s="847"/>
      <c r="X97" s="847"/>
      <c r="Y97" s="1004"/>
      <c r="Z97" s="850" t="s">
        <v>2237</v>
      </c>
      <c r="AA97" s="853"/>
      <c r="AB97" s="850"/>
      <c r="AC97" s="850"/>
      <c r="AD97" s="850"/>
    </row>
    <row customHeight="1" ht="63">
      <c r="A98" s="849"/>
      <c r="B98" s="903">
        <v>81</v>
      </c>
      <c r="C98" s="847" t="s">
        <v>2238</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1517</v>
      </c>
      <c r="P98" s="961"/>
      <c r="Q98" s="961"/>
      <c r="R98" s="961"/>
      <c r="S98" s="961"/>
      <c r="T98" s="847" t="s">
        <v>2239</v>
      </c>
      <c r="U98" s="847"/>
      <c r="V98" s="847"/>
      <c r="W98" s="847"/>
      <c r="X98" s="847"/>
      <c r="Y98" s="1004"/>
      <c r="Z98" s="850" t="s">
        <v>2237</v>
      </c>
      <c r="AA98" s="853"/>
      <c r="AB98" s="850"/>
      <c r="AC98" s="850"/>
      <c r="AD98" s="850"/>
    </row>
    <row customHeight="1" ht="90">
      <c r="A99" s="849"/>
      <c r="B99" s="903">
        <v>82</v>
      </c>
      <c r="C99" s="847" t="s">
        <v>2240</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1529</v>
      </c>
      <c r="P99" s="961"/>
      <c r="Q99" s="961"/>
      <c r="R99" s="961"/>
      <c r="S99" s="961"/>
      <c r="T99" s="847" t="s">
        <v>2241</v>
      </c>
      <c r="U99" s="847"/>
      <c r="V99" s="847"/>
      <c r="W99" s="847"/>
      <c r="X99" s="847"/>
      <c r="Y99" s="1004"/>
      <c r="Z99" s="850" t="s">
        <v>654</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2242</v>
      </c>
      <c r="P100" s="961"/>
      <c r="Q100" s="961"/>
      <c r="R100" s="961"/>
      <c r="S100" s="961"/>
      <c r="T100" s="847" t="s">
        <v>2243</v>
      </c>
      <c r="U100" s="847"/>
      <c r="V100" s="847"/>
      <c r="W100" s="847"/>
      <c r="X100" s="847"/>
      <c r="Y100" s="1004"/>
      <c r="Z100" s="850" t="s">
        <v>654</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2244</v>
      </c>
      <c r="P101" s="961"/>
      <c r="Q101" s="961"/>
      <c r="R101" s="961"/>
      <c r="S101" s="961"/>
      <c r="T101" s="847" t="s">
        <v>2245</v>
      </c>
      <c r="U101" s="847"/>
      <c r="V101" s="847"/>
      <c r="W101" s="847"/>
      <c r="X101" s="847"/>
      <c r="Y101" s="1004"/>
      <c r="Z101" s="850" t="s">
        <v>654</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1683</v>
      </c>
      <c r="B148" s="849"/>
      <c r="C148" s="847" t="s">
        <v>2246</v>
      </c>
      <c r="D148" s="847" t="s">
        <v>1585</v>
      </c>
      <c r="E148" s="847" t="s">
        <v>1685</v>
      </c>
      <c r="F148" s="847" t="s">
        <v>2247</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2248</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2249</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1687</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1690</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1694</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36AFC-E32F-553C-027E-0.B727D85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5">
      <c r="J4" s="380"/>
      <c r="K4" s="380"/>
      <c r="L4" s="1279"/>
      <c r="M4" s="367"/>
      <c r="N4" s="367"/>
      <c r="O4" s="513"/>
      <c r="P4" s="513"/>
      <c r="Q4" s="513"/>
      <c r="R4" s="513"/>
      <c r="S4" s="513"/>
      <c r="T4" s="513"/>
      <c r="U4" s="513"/>
      <c r="V4" s="513"/>
      <c r="AD4" s="1159">
        <v>14</v>
      </c>
    </row>
    <row customHeight="1" ht="67.5">
      <c r="J5" s="380"/>
      <c r="K5" s="380"/>
      <c r="L5" s="2607" t="s">
        <v>2250</v>
      </c>
      <c r="M5" s="2607"/>
      <c r="N5" s="2607"/>
      <c r="O5" s="2607"/>
      <c r="P5" s="2607"/>
      <c r="Q5" s="2607"/>
      <c r="R5" s="2607"/>
      <c r="S5" s="2607"/>
      <c r="T5" s="2607"/>
      <c r="U5" s="2607"/>
      <c r="V5" s="1247"/>
      <c r="AD5" s="1159">
        <v>64</v>
      </c>
    </row>
    <row customHeight="1" ht="15">
      <c r="J6" s="380"/>
      <c r="K6" s="380"/>
      <c r="L6" s="2608" t="str">
        <f>IF(org=0,"Не определено",org)</f>
        <v>ООО "Концессионная Коммунальная Компания"</v>
      </c>
      <c r="M6" s="2608"/>
      <c r="N6" s="2608"/>
      <c r="O6" s="2608"/>
      <c r="P6" s="2608"/>
      <c r="Q6" s="2608"/>
      <c r="R6" s="2608"/>
      <c r="S6" s="2608"/>
      <c r="T6" s="2608"/>
      <c r="U6" s="2608"/>
      <c r="V6" s="1247"/>
      <c r="AD6" s="1159">
        <v>14</v>
      </c>
    </row>
    <row customHeight="1" ht="15">
      <c r="J7" s="380"/>
      <c r="K7" s="380"/>
      <c r="L7" s="1279"/>
      <c r="M7" s="367"/>
      <c r="N7" s="367"/>
      <c r="O7" s="326"/>
      <c r="P7" s="326"/>
      <c r="Q7" s="326"/>
      <c r="R7" s="326"/>
      <c r="S7" s="326"/>
      <c r="T7" s="326"/>
      <c r="U7" s="326"/>
      <c r="V7" s="326"/>
      <c r="W7" s="513"/>
      <c r="AD7" s="1159">
        <v>14</v>
      </c>
    </row>
    <row s="1857" customFormat="1" customHeight="1" ht="48">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444</v>
      </c>
      <c r="N9" s="308"/>
      <c r="O9" s="2255" t="str">
        <f>IF(TITLE_DATE_CHANGE_PERIOD="",IF(TITLE_DATE_PR="","",TITLE_DATE_PR),TITLE_DATE_CHANGE_PERIOD)</f>
        <v>45770</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445</v>
      </c>
      <c r="N10" s="308"/>
      <c r="O10" s="2255" t="str">
        <f>IF(TITLE_NUMBER_PR_CHANGE="",IF(TITLE_NUMBER_PR="","",TITLE_NUMBER_PR),TITLE_NUMBER_PR_CHANGE)</f>
        <v>08-23/674,08-23/675,08-23/676</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448</v>
      </c>
      <c r="Y12" s="372"/>
      <c r="Z12" s="372"/>
      <c r="AA12" s="372"/>
      <c r="AB12" s="372"/>
      <c r="AC12" s="372"/>
      <c r="AD12" s="422">
        <v>0</v>
      </c>
    </row>
    <row customHeight="1" ht="15">
      <c r="J13" s="380"/>
      <c r="K13" s="380"/>
      <c r="L13" s="1279"/>
      <c r="M13" s="367"/>
      <c r="N13" s="1248"/>
      <c r="O13" s="2256"/>
      <c r="P13" s="2256"/>
      <c r="Q13" s="2256"/>
      <c r="R13" s="2256"/>
      <c r="S13" s="2256"/>
      <c r="T13" s="2256"/>
      <c r="U13" s="2256"/>
      <c r="V13" s="2256"/>
      <c r="AD13" s="1159">
        <v>14</v>
      </c>
    </row>
    <row customHeight="1" ht="15">
      <c r="J14" s="380"/>
      <c r="K14" s="380"/>
      <c r="L14" s="2131" t="s">
        <v>324</v>
      </c>
      <c r="M14" s="2131"/>
      <c r="N14" s="2131"/>
      <c r="O14" s="2131"/>
      <c r="P14" s="2131"/>
      <c r="Q14" s="2131"/>
      <c r="R14" s="2131"/>
      <c r="S14" s="2131"/>
      <c r="T14" s="2131"/>
      <c r="U14" s="2131"/>
      <c r="V14" s="2131"/>
      <c r="W14" s="2131"/>
      <c r="X14" s="2131" t="s">
        <v>325</v>
      </c>
      <c r="AD14" s="1159">
        <v>14</v>
      </c>
    </row>
    <row customHeight="1" ht="15">
      <c r="J15" s="380"/>
      <c r="K15" s="380"/>
      <c r="L15" s="2277" t="s">
        <v>88</v>
      </c>
      <c r="M15" s="2213" t="s">
        <v>449</v>
      </c>
      <c r="N15" s="305"/>
      <c r="O15" s="2278" t="s">
        <v>2251</v>
      </c>
      <c r="P15" s="2279"/>
      <c r="Q15" s="2279"/>
      <c r="R15" s="2279"/>
      <c r="S15" s="2279"/>
      <c r="T15" s="2279"/>
      <c r="U15" s="2280"/>
      <c r="V15" s="2281" t="s">
        <v>451</v>
      </c>
      <c r="W15" s="2284" t="s">
        <v>1167</v>
      </c>
      <c r="X15" s="2131"/>
      <c r="AD15" s="1159">
        <v>14</v>
      </c>
    </row>
    <row customHeight="1" ht="36">
      <c r="J16" s="380"/>
      <c r="K16" s="380"/>
      <c r="L16" s="2277"/>
      <c r="M16" s="2213"/>
      <c r="N16" s="1035"/>
      <c r="O16" s="2264" t="s">
        <v>454</v>
      </c>
      <c r="P16" s="2264" t="s">
        <v>455</v>
      </c>
      <c r="Q16" s="2266" t="s">
        <v>456</v>
      </c>
      <c r="R16" s="2267"/>
      <c r="S16" s="2266" t="s">
        <v>469</v>
      </c>
      <c r="T16" s="2273"/>
      <c r="U16" s="2267"/>
      <c r="V16" s="2282"/>
      <c r="W16" s="2285"/>
      <c r="X16" s="2131"/>
      <c r="AD16" s="1159">
        <v>34</v>
      </c>
    </row>
    <row customHeight="1" ht="36">
      <c r="A17" s="1374" t="s">
        <v>143</v>
      </c>
      <c r="B17" s="1374" t="s">
        <v>144</v>
      </c>
      <c r="C17" s="1374" t="s">
        <v>145</v>
      </c>
      <c r="D17" s="1374" t="s">
        <v>146</v>
      </c>
      <c r="E17" s="1374"/>
      <c r="J17" s="380"/>
      <c r="K17" s="380"/>
      <c r="L17" s="2277"/>
      <c r="M17" s="2213"/>
      <c r="N17" s="306"/>
      <c r="O17" s="2265"/>
      <c r="P17" s="2265"/>
      <c r="Q17" s="1226" t="s">
        <v>465</v>
      </c>
      <c r="R17" s="1226" t="s">
        <v>466</v>
      </c>
      <c r="S17" s="1296" t="s">
        <v>467</v>
      </c>
      <c r="T17" s="2274" t="s">
        <v>468</v>
      </c>
      <c r="U17" s="2275"/>
      <c r="V17" s="2283"/>
      <c r="W17" s="2286"/>
      <c r="X17" s="2131"/>
      <c r="AD17" s="1159">
        <v>34</v>
      </c>
    </row>
    <row s="1645" customFormat="1" customHeight="1" ht="11.25">
      <c r="A18" s="1374"/>
      <c r="B18" s="1374"/>
      <c r="C18" s="1374"/>
      <c r="D18" s="1374"/>
      <c r="E18" s="1374"/>
      <c r="F18" s="1366"/>
      <c r="G18" s="1366"/>
      <c r="H18" s="1366"/>
      <c r="I18" s="1250"/>
      <c r="J18" s="1251"/>
      <c r="K18" s="1258">
        <v>1</v>
      </c>
      <c r="L18" s="1281" t="s">
        <v>119</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194</v>
      </c>
      <c r="B19" s="1367" t="s">
        <v>195</v>
      </c>
      <c r="C19" s="1367" t="s">
        <v>196</v>
      </c>
      <c r="D19" s="1367" t="s">
        <v>197</v>
      </c>
      <c r="E19" s="1367"/>
      <c r="F19" s="1369"/>
      <c r="G19" s="1369"/>
      <c r="H19" s="1369"/>
      <c r="I19" s="365"/>
      <c r="J19" s="364"/>
      <c r="K19" s="359"/>
      <c r="L19" s="1297">
        <f>INDEX(PT_DIFFERENTIATION_NUM_NTAR,MATCH(A19,PT_DIFFERENTIATION_NTAR_ID,0))</f>
        <v>0</v>
      </c>
      <c r="M19" s="302" t="s">
        <v>132</v>
      </c>
      <c r="N19" s="304"/>
      <c r="O19" s="2610" t="str">
        <f>INDEX(PT_DIFFERENTIATION_NTAR,MATCH(A19,PT_DIFFERENTIATION_NTAR_ID,0))</f>
        <v/>
      </c>
      <c r="P19" s="2610"/>
      <c r="Q19" s="2610"/>
      <c r="R19" s="2610"/>
      <c r="S19" s="2610"/>
      <c r="T19" s="2610"/>
      <c r="U19" s="2610"/>
      <c r="V19" s="2610"/>
      <c r="W19" s="2610"/>
      <c r="X19" s="1262" t="s">
        <v>420</v>
      </c>
      <c r="Z19" s="504"/>
      <c r="AA19" s="504" t="str">
        <f>IF(M19="","",M19)</f>
        <v>Наименование тарифа</v>
      </c>
      <c r="AB19" s="504"/>
      <c r="AC19" s="504"/>
      <c r="AD19" s="1159">
        <v>20</v>
      </c>
    </row>
    <row customHeight="1" ht="21">
      <c r="A20" s="1367" t="s">
        <v>194</v>
      </c>
      <c r="B20" s="1367" t="s">
        <v>195</v>
      </c>
      <c r="C20" s="1367" t="s">
        <v>196</v>
      </c>
      <c r="D20" s="1367" t="s">
        <v>197</v>
      </c>
      <c r="E20" s="1367"/>
      <c r="F20" s="1369"/>
      <c r="G20" s="1369"/>
      <c r="H20" s="1369"/>
      <c r="I20" s="1294"/>
      <c r="J20" s="356"/>
      <c r="K20" s="357"/>
      <c r="L20" s="1297" t="str">
        <f>INDEX(PT_DIFFERENTIATION_NUM_TER,MATCH(B19,PT_DIFFERENTIATION_TER_ID,0))</f>
        <v>.</v>
      </c>
      <c r="M20" s="312" t="s">
        <v>421</v>
      </c>
      <c r="N20" s="304"/>
      <c r="O20" s="2610" t="str">
        <f>INDEX(PT_DIFFERENTIATION_TER,MATCH(B19,PT_DIFFERENTIATION_TER_ID,0))</f>
        <v/>
      </c>
      <c r="P20" s="2610"/>
      <c r="Q20" s="2610"/>
      <c r="R20" s="2610"/>
      <c r="S20" s="2610"/>
      <c r="T20" s="2610"/>
      <c r="U20" s="2610"/>
      <c r="V20" s="2610"/>
      <c r="W20" s="2610"/>
      <c r="X20" s="1262" t="s">
        <v>422</v>
      </c>
      <c r="Z20" s="504"/>
      <c r="AA20" s="504" t="str">
        <f>IF(M20="","",M20)</f>
        <v>Территория действия тарифа</v>
      </c>
      <c r="AB20" s="504"/>
      <c r="AC20" s="504"/>
      <c r="AD20" s="1159">
        <v>20</v>
      </c>
    </row>
    <row customHeight="1" ht="24">
      <c r="A21" s="1367" t="s">
        <v>194</v>
      </c>
      <c r="B21" s="1367" t="s">
        <v>195</v>
      </c>
      <c r="C21" s="1367" t="s">
        <v>196</v>
      </c>
      <c r="D21" s="1367" t="s">
        <v>197</v>
      </c>
      <c r="E21" s="1367"/>
      <c r="F21" s="1369"/>
      <c r="G21" s="1369"/>
      <c r="H21" s="1369"/>
      <c r="I21" s="358"/>
      <c r="J21" s="356"/>
      <c r="K21" s="357"/>
      <c r="L21" s="1297" t="str">
        <f>INDEX(PT_DIFFERENTIATION_NUM_CS,MATCH(C19,PT_DIFFERENTIATION_CS_ID,0))</f>
        <v>..</v>
      </c>
      <c r="M21" s="313" t="s">
        <v>423</v>
      </c>
      <c r="N21" s="304"/>
      <c r="O21" s="2610" t="str">
        <f>INDEX(PT_DIFFERENTIATION_CS,MATCH(C19,PT_DIFFERENTIATION_CS_ID,0))</f>
        <v/>
      </c>
      <c r="P21" s="2610"/>
      <c r="Q21" s="2610"/>
      <c r="R21" s="2610"/>
      <c r="S21" s="2610"/>
      <c r="T21" s="2610"/>
      <c r="U21" s="2610"/>
      <c r="V21" s="2610"/>
      <c r="W21" s="2610"/>
      <c r="X21" s="1262" t="s">
        <v>424</v>
      </c>
      <c r="Z21" s="504"/>
      <c r="AA21" s="504" t="str">
        <f>IF(M21="","",M21)</f>
        <v>Наименование системы теплоснабжения </v>
      </c>
      <c r="AB21" s="504"/>
      <c r="AC21" s="504"/>
      <c r="AD21" s="1159">
        <v>23</v>
      </c>
    </row>
    <row customHeight="1" ht="21">
      <c r="A22" s="1367" t="s">
        <v>194</v>
      </c>
      <c r="B22" s="1367" t="s">
        <v>195</v>
      </c>
      <c r="C22" s="1367" t="s">
        <v>196</v>
      </c>
      <c r="D22" s="1367" t="s">
        <v>197</v>
      </c>
      <c r="E22" s="1367"/>
      <c r="F22" s="1369"/>
      <c r="G22" s="1369"/>
      <c r="H22" s="1369"/>
      <c r="I22" s="358"/>
      <c r="J22" s="356"/>
      <c r="K22" s="357"/>
      <c r="L22" s="1297" t="str">
        <f>INDEX(PT_DIFFERENTIATION_NUM_IST_TE,MATCH(D19,PT_DIFFERENTIATION_IST_TE_ID,0))</f>
        <v>...</v>
      </c>
      <c r="M22" s="314" t="s">
        <v>425</v>
      </c>
      <c r="N22" s="304"/>
      <c r="O22" s="2610" t="str">
        <f>INDEX(PT_DIFFERENTIATION_IST_TE,MATCH(D19,PT_DIFFERENTIATION_IST_TE_ID,0))</f>
        <v/>
      </c>
      <c r="P22" s="2610"/>
      <c r="Q22" s="2610"/>
      <c r="R22" s="2610"/>
      <c r="S22" s="2610"/>
      <c r="T22" s="2610"/>
      <c r="U22" s="2610"/>
      <c r="V22" s="2610"/>
      <c r="W22" s="2610"/>
      <c r="X22" s="1262" t="s">
        <v>426</v>
      </c>
      <c r="Z22" s="504"/>
      <c r="AA22" s="504" t="str">
        <f>IF(M22="","",M22)</f>
        <v>Источник тепловой энергии  </v>
      </c>
      <c r="AB22" s="504"/>
      <c r="AC22" s="504"/>
      <c r="AD22" s="1159">
        <v>20</v>
      </c>
    </row>
    <row customHeight="1" ht="96.75">
      <c r="A23" s="1367" t="s">
        <v>194</v>
      </c>
      <c r="B23" s="1367" t="s">
        <v>195</v>
      </c>
      <c r="C23" s="1367" t="s">
        <v>196</v>
      </c>
      <c r="D23" s="1367" t="s">
        <v>197</v>
      </c>
      <c r="E23" s="1367"/>
      <c r="F23" s="2611" t="str">
        <f>L22&amp;".1"</f>
        <v>....1</v>
      </c>
      <c r="I23" s="2261">
        <v>1</v>
      </c>
      <c r="J23" s="1295"/>
      <c r="K23" s="360"/>
      <c r="L23" s="1297" t="str">
        <f>$F$23</f>
        <v>....1</v>
      </c>
      <c r="M23" s="289" t="s">
        <v>428</v>
      </c>
      <c r="N23" s="304"/>
      <c r="O23" s="2309"/>
      <c r="P23" s="2309"/>
      <c r="Q23" s="2309"/>
      <c r="R23" s="2309"/>
      <c r="S23" s="2309"/>
      <c r="T23" s="2309"/>
      <c r="U23" s="2309"/>
      <c r="V23" s="2309"/>
      <c r="W23" s="2309"/>
      <c r="X23" s="1262" t="s">
        <v>429</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194</v>
      </c>
      <c r="B24" s="1367" t="s">
        <v>195</v>
      </c>
      <c r="C24" s="1367" t="s">
        <v>196</v>
      </c>
      <c r="D24" s="1367" t="s">
        <v>197</v>
      </c>
      <c r="E24" s="1367"/>
      <c r="F24" s="2611"/>
      <c r="G24" s="2221" t="str">
        <f>F23&amp;".1"</f>
        <v>....1.1</v>
      </c>
      <c r="I24" s="2261"/>
      <c r="J24" s="2261">
        <v>1</v>
      </c>
      <c r="K24" s="361"/>
      <c r="L24" s="1297" t="str">
        <f>$G$24</f>
        <v>....1.1</v>
      </c>
      <c r="M24" s="290" t="s">
        <v>431</v>
      </c>
      <c r="N24" s="304"/>
      <c r="O24" s="2249"/>
      <c r="P24" s="2250"/>
      <c r="Q24" s="2250"/>
      <c r="R24" s="2250"/>
      <c r="S24" s="2250"/>
      <c r="T24" s="2250"/>
      <c r="U24" s="2250"/>
      <c r="V24" s="2250"/>
      <c r="W24" s="2251"/>
      <c r="X24" s="1262" t="s">
        <v>432</v>
      </c>
      <c r="Z24" s="504"/>
      <c r="AA24" s="504" t="str">
        <f>IF(M24="","",M24)</f>
        <v>Группа потребителей</v>
      </c>
      <c r="AB24" s="504"/>
      <c r="AC24" s="504"/>
      <c r="AD24" s="1159">
        <v>82</v>
      </c>
    </row>
    <row customHeight="1" ht="11.25">
      <c r="A25" s="1367" t="s">
        <v>194</v>
      </c>
      <c r="B25" s="1367" t="s">
        <v>195</v>
      </c>
      <c r="C25" s="1367" t="s">
        <v>196</v>
      </c>
      <c r="D25" s="1367" t="s">
        <v>197</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434</v>
      </c>
      <c r="Y25" s="515">
        <f>STRCHECKDATE(O26:W26)</f>
      </c>
      <c r="Z25" s="504"/>
      <c r="AA25" s="504" t="str">
        <f>IF(M25="","",M25)</f>
        <v/>
      </c>
      <c r="AB25" s="504"/>
      <c r="AC25" s="504"/>
      <c r="AD25" s="1159">
        <v>11</v>
      </c>
    </row>
    <row customHeight="1" ht="11.25">
      <c r="A26" s="1367" t="s">
        <v>194</v>
      </c>
      <c r="B26" s="1367" t="s">
        <v>195</v>
      </c>
      <c r="C26" s="1367" t="s">
        <v>196</v>
      </c>
      <c r="D26" s="1367" t="s">
        <v>197</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194</v>
      </c>
      <c r="B27" s="1367" t="s">
        <v>195</v>
      </c>
      <c r="C27" s="1367" t="s">
        <v>196</v>
      </c>
      <c r="D27" s="1367" t="s">
        <v>197</v>
      </c>
      <c r="E27" s="1367"/>
      <c r="F27" s="2611"/>
      <c r="G27" s="2221"/>
      <c r="I27" s="2261"/>
      <c r="J27" s="2261"/>
      <c r="K27" s="360"/>
      <c r="L27" s="1282"/>
      <c r="M27" s="292" t="s">
        <v>435</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194</v>
      </c>
      <c r="B28" s="1367" t="s">
        <v>195</v>
      </c>
      <c r="C28" s="1367" t="s">
        <v>196</v>
      </c>
      <c r="D28" s="1367" t="s">
        <v>197</v>
      </c>
      <c r="E28" s="1367"/>
      <c r="F28" s="2611"/>
      <c r="I28" s="2261"/>
      <c r="J28" s="1295"/>
      <c r="K28" s="360"/>
      <c r="L28" s="1282"/>
      <c r="M28" s="291" t="s">
        <v>436</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5">
      <c r="A29" s="1367" t="s">
        <v>194</v>
      </c>
      <c r="B29" s="1367" t="s">
        <v>195</v>
      </c>
      <c r="C29" s="1367" t="s">
        <v>196</v>
      </c>
      <c r="D29" s="1367" t="s">
        <v>197</v>
      </c>
      <c r="E29" s="1367"/>
      <c r="F29" s="1369"/>
      <c r="G29" s="1369"/>
      <c r="H29" s="541"/>
      <c r="I29" s="364"/>
      <c r="J29" s="379"/>
      <c r="K29" s="359"/>
      <c r="L29" s="1282"/>
      <c r="M29" s="369" t="s">
        <v>437</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5">
      <c r="A30" s="1367" t="s">
        <v>194</v>
      </c>
      <c r="B30" s="1367" t="s">
        <v>195</v>
      </c>
      <c r="C30" s="1367" t="s">
        <v>196</v>
      </c>
      <c r="D30" s="1367"/>
      <c r="E30" s="1367" t="s">
        <v>609</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5">
      <c r="A31" s="1367" t="s">
        <v>194</v>
      </c>
      <c r="B31" s="1367" t="s">
        <v>195</v>
      </c>
      <c r="C31" s="1367"/>
      <c r="D31" s="1367"/>
      <c r="E31" s="1367" t="s">
        <v>2252</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5">
      <c r="A32" s="1367" t="s">
        <v>2253</v>
      </c>
      <c r="B32" s="1367"/>
      <c r="C32" s="1367"/>
      <c r="D32" s="1367"/>
      <c r="E32" s="1367" t="s">
        <v>114</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25">
      <c r="A33" s="1367"/>
      <c r="B33" s="1367"/>
      <c r="C33" s="1367"/>
      <c r="D33" s="1367"/>
      <c r="E33" s="1367" t="s">
        <v>190</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25">
      <c r="F34" s="1164"/>
      <c r="G34" s="1164"/>
      <c r="H34" s="541"/>
      <c r="I34" s="1159"/>
      <c r="J34" s="1159"/>
      <c r="K34" s="1159"/>
      <c r="Y34" s="1159"/>
      <c r="Z34" s="1159"/>
      <c r="AA34" s="1159"/>
      <c r="AB34" s="1159"/>
      <c r="AC34" s="1159"/>
      <c r="AD34" s="1159">
        <v>11</v>
      </c>
    </row>
    <row customHeight="1" ht="28.5">
      <c r="H35" s="541"/>
      <c r="L35" s="1292" t="s">
        <v>826</v>
      </c>
      <c r="M35" s="2289" t="s">
        <v>2254</v>
      </c>
      <c r="N35" s="2289"/>
      <c r="O35" s="2289"/>
      <c r="P35" s="2289"/>
      <c r="Q35" s="2289"/>
      <c r="R35" s="2289"/>
      <c r="S35" s="2289"/>
      <c r="T35" s="2289"/>
      <c r="U35" s="2289"/>
      <c r="V35" s="2289"/>
      <c r="W35" s="2289"/>
      <c r="X35" s="2289"/>
      <c r="AD35" s="1159">
        <v>27</v>
      </c>
    </row>
    <row customHeight="1" ht="109.5">
      <c r="H36" s="541"/>
      <c r="I36" s="1307"/>
      <c r="M36" s="2289" t="s">
        <v>2255</v>
      </c>
      <c r="N36" s="2289"/>
      <c r="O36" s="2289"/>
      <c r="P36" s="2289"/>
      <c r="Q36" s="2289"/>
      <c r="R36" s="2289"/>
      <c r="S36" s="2289"/>
      <c r="T36" s="2289"/>
      <c r="U36" s="2289"/>
      <c r="V36" s="2289"/>
      <c r="W36" s="2289"/>
      <c r="X36" s="2289"/>
      <c r="AD36" s="1159">
        <v>104</v>
      </c>
    </row>
    <row customHeight="1" ht="15">
      <c r="H37" s="541"/>
      <c r="AD37" s="1159">
        <v>14</v>
      </c>
    </row>
    <row customHeight="1" ht="15">
      <c r="H38" s="541"/>
      <c r="AD38" s="1159">
        <v>14</v>
      </c>
    </row>
    <row customHeight="1" ht="15">
      <c r="H39" s="541"/>
      <c r="AD39" s="1159">
        <v>14</v>
      </c>
    </row>
    <row customHeight="1" ht="15">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EC35C-5672-8003-2F14-0.880034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1AFF-1D5D-93AA-5898-0.8190C9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20638-67BA-45C3-8F86-0.E299D0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03C52-6B0B-BC65-A627-0.596FE6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13295-1012-DE62-213D-0.C6C19C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57424-565F-DF83-BF85-0.4CC5C8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323</v>
      </c>
      <c r="J1" s="459" t="s">
        <v>14</v>
      </c>
    </row>
    <row customHeight="1" ht="11.25" hidden="1">
      <c r="J2" s="459">
        <v>0</v>
      </c>
    </row>
    <row s="481" customFormat="1" customHeight="1" ht="11.25">
      <c r="A3" s="1690"/>
      <c r="B3" s="505"/>
      <c r="D3" s="482"/>
      <c r="J3" s="481">
        <v>11</v>
      </c>
    </row>
    <row customHeight="1" ht="2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ООО "Концессионная Коммунальная Компания"</v>
      </c>
      <c r="E5" s="2180"/>
      <c r="F5" s="2180"/>
      <c r="I5" s="719"/>
      <c r="J5" s="459">
        <v>17</v>
      </c>
    </row>
    <row s="481" customFormat="1" customHeight="1" ht="11.25">
      <c r="A6" s="1690"/>
      <c r="B6" s="505"/>
      <c r="D6" s="718"/>
      <c r="E6" s="718"/>
      <c r="F6" s="756"/>
      <c r="G6" s="718"/>
      <c r="J6" s="481">
        <v>11</v>
      </c>
    </row>
    <row customHeight="1" ht="11.25" hidden="1">
      <c r="A7" s="461"/>
      <c r="B7" s="506"/>
      <c r="C7" s="461"/>
      <c r="D7" s="467"/>
      <c r="E7" s="2211"/>
      <c r="F7" s="2211"/>
      <c r="J7" s="459">
        <v>0</v>
      </c>
    </row>
    <row customHeight="1" ht="11.25">
      <c r="A8" s="461"/>
      <c r="B8" s="506"/>
      <c r="C8" s="461"/>
      <c r="D8" s="2208" t="s">
        <v>324</v>
      </c>
      <c r="E8" s="2209"/>
      <c r="F8" s="2209"/>
      <c r="G8" s="2212" t="s">
        <v>325</v>
      </c>
      <c r="J8" s="459">
        <v>11</v>
      </c>
    </row>
    <row customHeight="1" ht="11.25">
      <c r="A9" s="461"/>
      <c r="B9" s="506"/>
      <c r="C9" s="461"/>
      <c r="D9" s="476" t="s">
        <v>88</v>
      </c>
      <c r="E9" s="450" t="s">
        <v>326</v>
      </c>
      <c r="F9" s="450" t="s">
        <v>327</v>
      </c>
      <c r="G9" s="2213"/>
      <c r="J9" s="459">
        <v>11</v>
      </c>
    </row>
    <row customHeight="1" ht="12" hidden="1">
      <c r="A10" s="461"/>
      <c r="B10" s="506"/>
      <c r="C10" s="461"/>
      <c r="D10" s="468"/>
      <c r="E10" s="468"/>
      <c r="F10" s="468"/>
      <c r="G10" s="468"/>
      <c r="J10" s="459">
        <v>0</v>
      </c>
    </row>
    <row customHeight="1" ht="22.5" hidden="1">
      <c r="A11" s="461"/>
      <c r="B11" s="506"/>
      <c r="C11" s="461"/>
      <c r="D11" s="1013" t="s">
        <v>119</v>
      </c>
      <c r="E11" s="1016" t="s">
        <v>328</v>
      </c>
      <c r="F11" s="1015" t="str">
        <f>IF(region_name="","",region_name)</f>
        <v>Ханты-Мансийский автономный округ</v>
      </c>
      <c r="G11" s="1016" t="s">
        <v>329</v>
      </c>
      <c r="H11" s="479"/>
      <c r="J11" s="459">
        <v>0</v>
      </c>
    </row>
    <row customHeight="1" ht="22.5" hidden="1">
      <c r="A12" s="461"/>
      <c r="B12" s="506"/>
      <c r="C12" s="461"/>
      <c r="D12" s="449" t="s">
        <v>119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330</v>
      </c>
      <c r="G12" s="478"/>
      <c r="H12" s="479"/>
      <c r="J12" s="459">
        <v>0</v>
      </c>
    </row>
    <row customHeight="1" ht="23.25">
      <c r="A13" s="461"/>
      <c r="B13" s="506"/>
      <c r="C13" s="461"/>
      <c r="D13" s="449" t="s">
        <v>119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331</v>
      </c>
      <c r="E14" s="1014" t="s">
        <v>332</v>
      </c>
      <c r="F14" s="1015" t="str">
        <f>IF(inn="","",inn)</f>
        <v>8608053716</v>
      </c>
      <c r="G14" s="1016" t="s">
        <v>333</v>
      </c>
      <c r="H14" s="479"/>
      <c r="J14" s="459">
        <v>0</v>
      </c>
    </row>
    <row customHeight="1" ht="22.5" hidden="1">
      <c r="A15" s="461"/>
      <c r="B15" s="506"/>
      <c r="C15" s="461"/>
      <c r="D15" s="1013" t="s">
        <v>334</v>
      </c>
      <c r="E15" s="1014" t="s">
        <v>335</v>
      </c>
      <c r="F15" s="1015" t="str">
        <f>IF(kpp="","",kpp)</f>
        <v>860801001</v>
      </c>
      <c r="G15" s="1016" t="s">
        <v>336</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337</v>
      </c>
      <c r="B19" s="506"/>
      <c r="C19" s="2217"/>
      <c r="D19" s="449" t="str">
        <f>A19</f>
        <v>5.1</v>
      </c>
      <c r="E19" s="446" t="s">
        <v>338</v>
      </c>
      <c r="F19" s="447" t="s">
        <v>330</v>
      </c>
      <c r="G19" s="448" t="s">
        <v>339</v>
      </c>
      <c r="H19" s="479"/>
      <c r="I19" s="856"/>
      <c r="J19" s="459">
        <v>0</v>
      </c>
    </row>
    <row customHeight="1" ht="24" hidden="1">
      <c r="A20" s="2206"/>
      <c r="B20" s="506"/>
      <c r="C20" s="2217"/>
      <c r="D20" s="444" t="str">
        <f>D19&amp;".1"</f>
        <v>5.1.1</v>
      </c>
      <c r="E20" s="443" t="s">
        <v>340</v>
      </c>
      <c r="F20" s="885" t="s">
        <v>28</v>
      </c>
      <c r="G20" s="478"/>
      <c r="H20" s="479"/>
      <c r="I20" s="856"/>
      <c r="J20" s="459">
        <v>0</v>
      </c>
    </row>
    <row customHeight="1" ht="22.5" hidden="1">
      <c r="A21" s="2206"/>
      <c r="B21" s="506"/>
      <c r="C21" s="2217"/>
      <c r="D21" s="444" t="str">
        <f>D19&amp;".2"</f>
        <v>5.1.2</v>
      </c>
      <c r="E21" s="443" t="s">
        <v>341</v>
      </c>
      <c r="F21" s="1737" t="s">
        <v>28</v>
      </c>
      <c r="G21" s="448" t="s">
        <v>342</v>
      </c>
      <c r="H21" s="479"/>
      <c r="I21" s="856"/>
      <c r="J21" s="459">
        <v>0</v>
      </c>
    </row>
    <row customHeight="1" ht="22.5" hidden="1">
      <c r="A22" s="2206"/>
      <c r="B22" s="506"/>
      <c r="C22" s="2217"/>
      <c r="D22" s="444" t="str">
        <f>D19&amp;".3"</f>
        <v>5.1.3</v>
      </c>
      <c r="E22" s="443" t="s">
        <v>343</v>
      </c>
      <c r="F22" s="885" t="s">
        <v>28</v>
      </c>
      <c r="G22" s="478"/>
      <c r="H22" s="479"/>
      <c r="I22" s="856"/>
      <c r="J22" s="459">
        <v>0</v>
      </c>
    </row>
    <row customHeight="1" ht="22.5" hidden="1">
      <c r="A23" s="2206"/>
      <c r="B23" s="506"/>
      <c r="C23" s="2217"/>
      <c r="D23" s="444" t="str">
        <f>D19&amp;".4"</f>
        <v>5.1.4</v>
      </c>
      <c r="E23" s="443" t="s">
        <v>344</v>
      </c>
      <c r="F23" s="885" t="s">
        <v>28</v>
      </c>
      <c r="G23" s="448" t="s">
        <v>345</v>
      </c>
      <c r="H23" s="479"/>
      <c r="I23" s="856"/>
      <c r="J23" s="459">
        <v>0</v>
      </c>
    </row>
    <row customHeight="1" ht="22.5" hidden="1">
      <c r="A24" s="1982"/>
      <c r="B24" s="506"/>
      <c r="C24" s="496"/>
      <c r="D24" s="471"/>
      <c r="E24" s="1172" t="s">
        <v>346</v>
      </c>
      <c r="F24" s="472"/>
      <c r="G24" s="473"/>
      <c r="H24" s="479"/>
      <c r="I24" s="856"/>
      <c r="J24" s="459">
        <v>0</v>
      </c>
    </row>
    <row s="505" customFormat="1" customHeight="1" ht="24.75" hidden="1">
      <c r="A25" s="461"/>
      <c r="B25" s="506"/>
      <c r="C25" s="506"/>
      <c r="D25" s="1010" t="s">
        <v>90</v>
      </c>
      <c r="E25" s="1012" t="s">
        <v>347</v>
      </c>
      <c r="F25" s="1017" t="s">
        <v>330</v>
      </c>
      <c r="G25" s="1012"/>
      <c r="J25" s="505">
        <v>0</v>
      </c>
    </row>
    <row s="505" customFormat="1" customHeight="1" ht="11.25" hidden="1">
      <c r="A26" s="461"/>
      <c r="B26" s="506"/>
      <c r="C26" s="506"/>
      <c r="D26" s="1010" t="s">
        <v>348</v>
      </c>
      <c r="E26" s="1011" t="s">
        <v>349</v>
      </c>
      <c r="F26" s="1017" t="s">
        <v>330</v>
      </c>
      <c r="G26" s="1012"/>
      <c r="J26" s="505">
        <v>0</v>
      </c>
    </row>
    <row s="505" customFormat="1" customHeight="1" ht="11.25" hidden="1">
      <c r="A27" s="461"/>
      <c r="B27" s="506"/>
      <c r="C27" s="506"/>
      <c r="D27" s="1010" t="s">
        <v>350</v>
      </c>
      <c r="E27" s="1018" t="s">
        <v>351</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352</v>
      </c>
      <c r="E28" s="1018" t="s">
        <v>353</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354</v>
      </c>
      <c r="E29" s="1018" t="s">
        <v>355</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356</v>
      </c>
      <c r="E30" s="1011" t="s">
        <v>357</v>
      </c>
      <c r="F30" s="1019"/>
      <c r="G30" s="1012"/>
      <c r="J30" s="505">
        <v>0</v>
      </c>
    </row>
    <row s="505" customFormat="1" customHeight="1" ht="11.25" hidden="1">
      <c r="A31" s="461"/>
      <c r="B31" s="506"/>
      <c r="C31" s="506"/>
      <c r="D31" s="1010" t="s">
        <v>358</v>
      </c>
      <c r="E31" s="1011" t="s">
        <v>359</v>
      </c>
      <c r="F31" s="1019"/>
      <c r="G31" s="1012"/>
      <c r="J31" s="505">
        <v>0</v>
      </c>
    </row>
    <row s="505" customFormat="1" customHeight="1" ht="11.25" hidden="1">
      <c r="A32" s="461"/>
      <c r="B32" s="506"/>
      <c r="C32" s="506"/>
      <c r="D32" s="1010" t="s">
        <v>360</v>
      </c>
      <c r="E32" s="1011" t="s">
        <v>361</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330</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362</v>
      </c>
      <c r="H37" s="479"/>
      <c r="J37" s="459">
        <v>34</v>
      </c>
    </row>
    <row customHeight="1" ht="3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362</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330</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363</v>
      </c>
      <c r="F42" s="473"/>
      <c r="G42" s="2216"/>
      <c r="H42" s="480"/>
      <c r="J42" s="459">
        <v>15</v>
      </c>
    </row>
    <row customHeight="1" ht="2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364</v>
      </c>
      <c r="H44" s="479"/>
      <c r="J44" s="459">
        <v>22</v>
      </c>
    </row>
    <row customHeight="1" ht="23.25">
      <c r="A45" s="461"/>
      <c r="B45" s="506"/>
      <c r="C45" s="461"/>
      <c r="D45" s="444">
        <f>D44+1</f>
        <v>12</v>
      </c>
      <c r="E45" s="442" t="s">
        <v>365</v>
      </c>
      <c r="F45" s="447" t="s">
        <v>330</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366</v>
      </c>
      <c r="H46" s="479"/>
      <c r="J46" s="459">
        <v>23</v>
      </c>
    </row>
    <row customHeight="1" ht="24">
      <c r="A47" s="2206"/>
      <c r="B47" s="506"/>
      <c r="C47" s="496"/>
      <c r="D47" s="444" t="str">
        <f>D45&amp;".2"</f>
        <v>12.2</v>
      </c>
      <c r="E47" s="446" t="s">
        <v>367</v>
      </c>
      <c r="F47" s="494"/>
      <c r="G47" s="441" t="s">
        <v>368</v>
      </c>
      <c r="H47" s="479"/>
      <c r="J47" s="459">
        <v>23</v>
      </c>
    </row>
    <row customHeight="1" ht="24">
      <c r="A48" s="2206"/>
      <c r="B48" s="506"/>
      <c r="C48" s="496"/>
      <c r="D48" s="444" t="str">
        <f>D45&amp;".3"</f>
        <v>12.3</v>
      </c>
      <c r="E48" s="446" t="s">
        <v>369</v>
      </c>
      <c r="F48" s="494"/>
      <c r="G48" s="441" t="s">
        <v>370</v>
      </c>
      <c r="H48" s="479"/>
      <c r="J48" s="459">
        <v>23</v>
      </c>
    </row>
    <row customHeight="1" ht="24">
      <c r="A49" s="2206"/>
      <c r="B49" s="506"/>
      <c r="C49" s="496"/>
      <c r="D49" s="444" t="str">
        <f>IF(TEMPLATE_SPHERE="TKO",D45&amp;".0",D45&amp;".4")</f>
        <v>12.4</v>
      </c>
      <c r="E49" s="440" t="s">
        <v>371</v>
      </c>
      <c r="F49" s="1689"/>
      <c r="G49" s="1766" t="s">
        <v>372</v>
      </c>
      <c r="H49" s="479"/>
      <c r="J49" s="459">
        <v>23</v>
      </c>
    </row>
    <row customHeight="1" ht="24">
      <c r="A50" s="461"/>
      <c r="B50" s="506"/>
      <c r="C50" s="461"/>
      <c r="D50" s="471"/>
      <c r="E50" s="419" t="s">
        <v>373</v>
      </c>
      <c r="F50" s="472"/>
      <c r="G50" s="1766" t="s">
        <v>374</v>
      </c>
      <c r="H50" s="480"/>
      <c r="J50" s="459">
        <v>23</v>
      </c>
    </row>
    <row customHeight="1" ht="24">
      <c r="A51" s="862"/>
      <c r="B51" s="506"/>
      <c r="C51" s="496"/>
      <c r="D51" s="444">
        <f>D45+1</f>
        <v>13</v>
      </c>
      <c r="E51" s="532" t="s">
        <v>375</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25">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25">
      <c r="D55" s="462"/>
      <c r="E55" s="463"/>
      <c r="F55" s="463"/>
      <c r="G55" s="463"/>
      <c r="J55" s="459">
        <v>11</v>
      </c>
    </row>
    <row customHeight="1" ht="28.5">
      <c r="D56" s="465"/>
      <c r="E56" s="462"/>
      <c r="F56" s="474"/>
      <c r="G56" s="474"/>
      <c r="J56" s="459">
        <v>27</v>
      </c>
    </row>
    <row customHeight="1" ht="11.25">
      <c r="D57" s="462"/>
      <c r="E57" s="462"/>
      <c r="F57" s="463"/>
      <c r="G57" s="463"/>
      <c r="J57" s="459">
        <v>11</v>
      </c>
    </row>
    <row customHeight="1" ht="41.25">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4A185-71C9-E663-C2D8-0.288605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8BC9F-79E7-729B-1C12-0.70A0E2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13885-FEA8-2422-EF4D-0.4F7C98A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77C8B-9BCF-6437-D66A-0.9E5C1DFB}"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2256</v>
      </c>
      <c r="B1" s="2620" t="s">
        <v>2257</v>
      </c>
      <c r="C1" s="2621" t="s">
        <v>2258</v>
      </c>
      <c r="D1" s="2622"/>
      <c r="E1" s="840" t="s">
        <v>2259</v>
      </c>
    </row>
    <row customHeight="1" ht="11.25">
      <c r="A2" s="2623"/>
      <c r="B2" s="769" t="s">
        <v>26</v>
      </c>
      <c r="C2" s="757"/>
      <c r="D2" s="768"/>
      <c r="E2" s="840"/>
    </row>
    <row customHeight="1" ht="11.25">
      <c r="A3" s="2624"/>
      <c r="B3" s="2625" t="s">
        <v>33</v>
      </c>
      <c r="C3" s="757"/>
      <c r="D3" s="768"/>
      <c r="E3" s="840"/>
    </row>
    <row customHeight="1" ht="11.25">
      <c r="A4" s="2626"/>
      <c r="B4" s="770" t="s">
        <v>1683</v>
      </c>
      <c r="C4" s="757"/>
      <c r="D4" s="768"/>
      <c r="E4" s="840"/>
    </row>
    <row customHeight="1" ht="11.25">
      <c r="A5" s="2627"/>
      <c r="B5" s="770" t="s">
        <v>1677</v>
      </c>
      <c r="C5" s="2628" t="s">
        <v>2023</v>
      </c>
      <c r="D5" s="2629" t="s">
        <v>2260</v>
      </c>
      <c r="E5" s="840"/>
    </row>
    <row s="1854" customFormat="1" customHeight="1" ht="11.25">
      <c r="A6" s="2630"/>
      <c r="B6" s="770" t="s">
        <v>1687</v>
      </c>
      <c r="C6" s="757"/>
      <c r="D6" s="768"/>
      <c r="E6" s="840"/>
    </row>
    <row customHeight="1" ht="11.25">
      <c r="A7" s="2631"/>
      <c r="B7" s="770" t="s">
        <v>1694</v>
      </c>
      <c r="C7" s="757"/>
      <c r="D7" s="768"/>
      <c r="E7" s="840"/>
    </row>
    <row customHeight="1" ht="11.25">
      <c r="A8" s="760"/>
      <c r="B8" s="770" t="s">
        <v>1690</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3D32F-4716-3455-3C47-0.1653ED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9B9EE-F3EF-8D71-1485-0.FC0BB5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8FC3C-4498-B60D-B7F5-0.7F820149}" mc:Ignorable="x14ac xr xr2 xr3">
  <sheetPr>
    <tabColor rgb="FFFFCC99"/>
  </sheetPr>
  <dimension ref="A1:I539"/>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2261</v>
      </c>
      <c r="B1" s="72" t="s">
        <v>2262</v>
      </c>
      <c r="C1" s="72" t="s">
        <v>2263</v>
      </c>
      <c r="D1" s="72" t="s">
        <v>2264</v>
      </c>
      <c r="E1" s="72" t="s">
        <v>2265</v>
      </c>
      <c r="F1" s="72" t="s">
        <v>2266</v>
      </c>
      <c r="G1" s="72" t="s">
        <v>2267</v>
      </c>
      <c r="H1" s="72" t="s">
        <v>2268</v>
      </c>
      <c r="I1" s="72" t="s">
        <v>2269</v>
      </c>
    </row>
    <row customHeight="1" ht="11.25">
      <c r="A2" s="1854" t="s">
        <v>2270</v>
      </c>
      <c r="B2" s="1854" t="s">
        <v>16</v>
      </c>
      <c r="C2" s="1854" t="s">
        <v>2271</v>
      </c>
      <c r="D2" s="1854" t="s">
        <v>2272</v>
      </c>
      <c r="E2" s="1854" t="s">
        <v>2273</v>
      </c>
      <c r="F2" s="1854" t="s">
        <v>2274</v>
      </c>
      <c r="G2" s="1854" t="s">
        <v>28</v>
      </c>
      <c r="H2" s="1854" t="s">
        <v>28</v>
      </c>
      <c r="I2" s="1854" t="s">
        <v>830</v>
      </c>
    </row>
    <row customHeight="1" ht="11.25">
      <c r="A3" s="1854" t="s">
        <v>2270</v>
      </c>
      <c r="B3" s="1854" t="s">
        <v>16</v>
      </c>
      <c r="C3" s="1854" t="s">
        <v>2275</v>
      </c>
      <c r="D3" s="1854" t="s">
        <v>2276</v>
      </c>
      <c r="E3" s="1854" t="s">
        <v>2277</v>
      </c>
      <c r="F3" s="1854" t="s">
        <v>2278</v>
      </c>
      <c r="G3" s="1854" t="s">
        <v>28</v>
      </c>
      <c r="H3" s="1854" t="s">
        <v>28</v>
      </c>
      <c r="I3" s="1854" t="s">
        <v>830</v>
      </c>
    </row>
    <row customHeight="1" ht="11.25">
      <c r="A4" s="1854" t="s">
        <v>2270</v>
      </c>
      <c r="B4" s="1854" t="s">
        <v>16</v>
      </c>
      <c r="C4" s="1854" t="s">
        <v>2279</v>
      </c>
      <c r="D4" s="1854" t="s">
        <v>2280</v>
      </c>
      <c r="E4" s="1854" t="s">
        <v>2281</v>
      </c>
      <c r="F4" s="1854" t="s">
        <v>2282</v>
      </c>
      <c r="G4" s="1854" t="s">
        <v>28</v>
      </c>
      <c r="H4" s="1854" t="s">
        <v>28</v>
      </c>
      <c r="I4" s="1854" t="s">
        <v>830</v>
      </c>
    </row>
    <row customHeight="1" ht="11.25">
      <c r="A5" s="1854" t="s">
        <v>2270</v>
      </c>
      <c r="B5" s="1854" t="s">
        <v>16</v>
      </c>
      <c r="C5" s="1854" t="s">
        <v>2283</v>
      </c>
      <c r="D5" s="1854" t="s">
        <v>2284</v>
      </c>
      <c r="E5" s="1854" t="s">
        <v>2273</v>
      </c>
      <c r="F5" s="1854" t="s">
        <v>2278</v>
      </c>
      <c r="G5" s="1854" t="s">
        <v>28</v>
      </c>
      <c r="H5" s="1854" t="s">
        <v>28</v>
      </c>
      <c r="I5" s="1854" t="s">
        <v>830</v>
      </c>
    </row>
    <row customHeight="1" ht="11.25">
      <c r="A6" s="1854" t="s">
        <v>2270</v>
      </c>
      <c r="B6" s="1854" t="s">
        <v>16</v>
      </c>
      <c r="C6" s="1854" t="s">
        <v>2285</v>
      </c>
      <c r="D6" s="1854" t="s">
        <v>2286</v>
      </c>
      <c r="E6" s="1854" t="s">
        <v>2287</v>
      </c>
      <c r="F6" s="1854" t="s">
        <v>2288</v>
      </c>
      <c r="G6" s="1854" t="s">
        <v>2289</v>
      </c>
      <c r="H6" s="1854" t="s">
        <v>28</v>
      </c>
      <c r="I6" s="1854" t="s">
        <v>830</v>
      </c>
    </row>
    <row customHeight="1" ht="11.25">
      <c r="A7" s="1854" t="s">
        <v>2270</v>
      </c>
      <c r="B7" s="1854" t="s">
        <v>16</v>
      </c>
      <c r="C7" s="1854" t="s">
        <v>2290</v>
      </c>
      <c r="D7" s="1854" t="s">
        <v>2291</v>
      </c>
      <c r="E7" s="1854" t="s">
        <v>2292</v>
      </c>
      <c r="F7" s="1854" t="s">
        <v>2293</v>
      </c>
      <c r="G7" s="1854" t="s">
        <v>2294</v>
      </c>
      <c r="H7" s="1854" t="s">
        <v>28</v>
      </c>
      <c r="I7" s="1854" t="s">
        <v>830</v>
      </c>
    </row>
    <row customHeight="1" ht="11.25">
      <c r="A8" s="1854" t="s">
        <v>2270</v>
      </c>
      <c r="B8" s="1854" t="s">
        <v>16</v>
      </c>
      <c r="C8" s="1854" t="s">
        <v>2295</v>
      </c>
      <c r="D8" s="1854" t="s">
        <v>2296</v>
      </c>
      <c r="E8" s="1854" t="s">
        <v>2297</v>
      </c>
      <c r="F8" s="1854" t="s">
        <v>2298</v>
      </c>
      <c r="G8" s="1854" t="s">
        <v>28</v>
      </c>
      <c r="H8" s="1854" t="s">
        <v>28</v>
      </c>
      <c r="I8" s="1854" t="s">
        <v>830</v>
      </c>
    </row>
    <row customHeight="1" ht="11.25">
      <c r="A9" s="1854" t="s">
        <v>2270</v>
      </c>
      <c r="B9" s="1854" t="s">
        <v>16</v>
      </c>
      <c r="C9" s="1854" t="s">
        <v>2299</v>
      </c>
      <c r="D9" s="1854" t="s">
        <v>2300</v>
      </c>
      <c r="E9" s="1854" t="s">
        <v>2301</v>
      </c>
      <c r="F9" s="1854" t="s">
        <v>2302</v>
      </c>
      <c r="G9" s="1854" t="s">
        <v>2303</v>
      </c>
      <c r="H9" s="1854" t="s">
        <v>28</v>
      </c>
      <c r="I9" s="1854" t="s">
        <v>830</v>
      </c>
    </row>
    <row customHeight="1" ht="11.25">
      <c r="A10" s="1854" t="s">
        <v>2270</v>
      </c>
      <c r="B10" s="1854" t="s">
        <v>16</v>
      </c>
      <c r="C10" s="1854" t="s">
        <v>2304</v>
      </c>
      <c r="D10" s="1854" t="s">
        <v>2305</v>
      </c>
      <c r="E10" s="1854" t="s">
        <v>2306</v>
      </c>
      <c r="F10" s="1854" t="s">
        <v>2307</v>
      </c>
      <c r="G10" s="1854" t="s">
        <v>28</v>
      </c>
      <c r="H10" s="1854" t="s">
        <v>28</v>
      </c>
      <c r="I10" s="1854" t="s">
        <v>830</v>
      </c>
    </row>
    <row customHeight="1" ht="11.25">
      <c r="A11" s="1854" t="s">
        <v>2270</v>
      </c>
      <c r="B11" s="1854" t="s">
        <v>16</v>
      </c>
      <c r="C11" s="1854" t="s">
        <v>2308</v>
      </c>
      <c r="D11" s="1854" t="s">
        <v>2309</v>
      </c>
      <c r="E11" s="1854" t="s">
        <v>2310</v>
      </c>
      <c r="F11" s="1854" t="s">
        <v>2311</v>
      </c>
      <c r="G11" s="1854" t="s">
        <v>2312</v>
      </c>
      <c r="H11" s="1854" t="s">
        <v>28</v>
      </c>
      <c r="I11" s="1854" t="s">
        <v>830</v>
      </c>
    </row>
    <row customHeight="1" ht="11.25">
      <c r="A12" s="1854" t="s">
        <v>2270</v>
      </c>
      <c r="B12" s="1854" t="s">
        <v>16</v>
      </c>
      <c r="C12" s="1854" t="s">
        <v>2313</v>
      </c>
      <c r="D12" s="1854" t="s">
        <v>2314</v>
      </c>
      <c r="E12" s="1854" t="s">
        <v>2315</v>
      </c>
      <c r="F12" s="1854" t="s">
        <v>2302</v>
      </c>
      <c r="G12" s="1854" t="s">
        <v>28</v>
      </c>
      <c r="H12" s="1854" t="s">
        <v>28</v>
      </c>
      <c r="I12" s="1854" t="s">
        <v>830</v>
      </c>
    </row>
    <row customHeight="1" ht="11.25">
      <c r="A13" s="1854" t="s">
        <v>2270</v>
      </c>
      <c r="B13" s="1854" t="s">
        <v>16</v>
      </c>
      <c r="C13" s="1854" t="s">
        <v>2316</v>
      </c>
      <c r="D13" s="1854" t="s">
        <v>2317</v>
      </c>
      <c r="E13" s="1854" t="s">
        <v>2318</v>
      </c>
      <c r="F13" s="1854" t="s">
        <v>2319</v>
      </c>
      <c r="G13" s="1854" t="s">
        <v>28</v>
      </c>
      <c r="H13" s="1854" t="s">
        <v>28</v>
      </c>
      <c r="I13" s="1854" t="s">
        <v>830</v>
      </c>
    </row>
    <row customHeight="1" ht="11.25">
      <c r="A14" s="1854" t="s">
        <v>2270</v>
      </c>
      <c r="B14" s="1854" t="s">
        <v>16</v>
      </c>
      <c r="C14" s="1854" t="s">
        <v>2320</v>
      </c>
      <c r="D14" s="1854" t="s">
        <v>2317</v>
      </c>
      <c r="E14" s="1854" t="s">
        <v>2318</v>
      </c>
      <c r="F14" s="1854" t="s">
        <v>2321</v>
      </c>
      <c r="G14" s="1854" t="s">
        <v>28</v>
      </c>
      <c r="H14" s="1854" t="s">
        <v>28</v>
      </c>
      <c r="I14" s="1854" t="s">
        <v>830</v>
      </c>
    </row>
    <row customHeight="1" ht="11.25">
      <c r="A15" s="1854" t="s">
        <v>2270</v>
      </c>
      <c r="B15" s="1854" t="s">
        <v>16</v>
      </c>
      <c r="C15" s="1854" t="s">
        <v>2322</v>
      </c>
      <c r="D15" s="1854" t="s">
        <v>2323</v>
      </c>
      <c r="E15" s="1854" t="s">
        <v>2324</v>
      </c>
      <c r="F15" s="1854" t="s">
        <v>2325</v>
      </c>
      <c r="G15" s="1854" t="s">
        <v>2326</v>
      </c>
      <c r="H15" s="1854" t="s">
        <v>28</v>
      </c>
      <c r="I15" s="1854" t="s">
        <v>830</v>
      </c>
    </row>
    <row customHeight="1" ht="11.25">
      <c r="A16" s="1854" t="s">
        <v>2270</v>
      </c>
      <c r="B16" s="1854" t="s">
        <v>16</v>
      </c>
      <c r="C16" s="1854" t="s">
        <v>2327</v>
      </c>
      <c r="D16" s="1854" t="s">
        <v>2328</v>
      </c>
      <c r="E16" s="1854" t="s">
        <v>2329</v>
      </c>
      <c r="F16" s="1854" t="s">
        <v>2330</v>
      </c>
      <c r="G16" s="1854" t="s">
        <v>28</v>
      </c>
      <c r="H16" s="1854" t="s">
        <v>28</v>
      </c>
      <c r="I16" s="1854" t="s">
        <v>830</v>
      </c>
    </row>
    <row customHeight="1" ht="11.25">
      <c r="A17" s="1854" t="s">
        <v>2270</v>
      </c>
      <c r="B17" s="1854" t="s">
        <v>16</v>
      </c>
      <c r="C17" s="1854" t="s">
        <v>2331</v>
      </c>
      <c r="D17" s="1854" t="s">
        <v>2332</v>
      </c>
      <c r="E17" s="1854" t="s">
        <v>2333</v>
      </c>
      <c r="F17" s="1854" t="s">
        <v>2311</v>
      </c>
      <c r="G17" s="1854" t="s">
        <v>28</v>
      </c>
      <c r="H17" s="1854" t="s">
        <v>28</v>
      </c>
      <c r="I17" s="1854" t="s">
        <v>830</v>
      </c>
    </row>
    <row customHeight="1" ht="11.25">
      <c r="A18" s="1854" t="s">
        <v>2270</v>
      </c>
      <c r="B18" s="1854" t="s">
        <v>16</v>
      </c>
      <c r="C18" s="1854" t="s">
        <v>2334</v>
      </c>
      <c r="D18" s="1854" t="s">
        <v>2335</v>
      </c>
      <c r="E18" s="1854" t="s">
        <v>2336</v>
      </c>
      <c r="F18" s="1854" t="s">
        <v>2337</v>
      </c>
      <c r="G18" s="1854" t="s">
        <v>28</v>
      </c>
      <c r="H18" s="1854" t="s">
        <v>28</v>
      </c>
      <c r="I18" s="1854" t="s">
        <v>830</v>
      </c>
    </row>
    <row customHeight="1" ht="11.25">
      <c r="A19" s="1854" t="s">
        <v>2270</v>
      </c>
      <c r="B19" s="1854" t="s">
        <v>16</v>
      </c>
      <c r="C19" s="1854" t="s">
        <v>2338</v>
      </c>
      <c r="D19" s="1854" t="s">
        <v>2339</v>
      </c>
      <c r="E19" s="1854" t="s">
        <v>2340</v>
      </c>
      <c r="F19" s="1854" t="s">
        <v>2341</v>
      </c>
      <c r="G19" s="1854" t="s">
        <v>28</v>
      </c>
      <c r="H19" s="1854" t="s">
        <v>28</v>
      </c>
      <c r="I19" s="1854" t="s">
        <v>830</v>
      </c>
    </row>
    <row customHeight="1" ht="11.25">
      <c r="A20" s="1854" t="s">
        <v>2270</v>
      </c>
      <c r="B20" s="1854" t="s">
        <v>16</v>
      </c>
      <c r="C20" s="1854" t="s">
        <v>2342</v>
      </c>
      <c r="D20" s="1854" t="s">
        <v>2343</v>
      </c>
      <c r="E20" s="1854" t="s">
        <v>2344</v>
      </c>
      <c r="F20" s="1854" t="s">
        <v>2345</v>
      </c>
      <c r="G20" s="1854" t="s">
        <v>28</v>
      </c>
      <c r="H20" s="1854" t="s">
        <v>28</v>
      </c>
      <c r="I20" s="1854" t="s">
        <v>830</v>
      </c>
    </row>
    <row customHeight="1" ht="11.25">
      <c r="A21" s="1854" t="s">
        <v>2270</v>
      </c>
      <c r="B21" s="1854" t="s">
        <v>16</v>
      </c>
      <c r="C21" s="1854" t="s">
        <v>2346</v>
      </c>
      <c r="D21" s="1854" t="s">
        <v>2347</v>
      </c>
      <c r="E21" s="1854" t="s">
        <v>2348</v>
      </c>
      <c r="F21" s="1854" t="s">
        <v>2349</v>
      </c>
      <c r="G21" s="1854" t="s">
        <v>28</v>
      </c>
      <c r="H21" s="1854" t="s">
        <v>28</v>
      </c>
      <c r="I21" s="1854" t="s">
        <v>830</v>
      </c>
    </row>
    <row customHeight="1" ht="11.25">
      <c r="A22" s="1854" t="s">
        <v>2270</v>
      </c>
      <c r="B22" s="1854" t="s">
        <v>16</v>
      </c>
      <c r="C22" s="1854" t="s">
        <v>2350</v>
      </c>
      <c r="D22" s="1854" t="s">
        <v>2351</v>
      </c>
      <c r="E22" s="1854" t="s">
        <v>2352</v>
      </c>
      <c r="F22" s="1854" t="s">
        <v>2353</v>
      </c>
      <c r="G22" s="1854" t="s">
        <v>2354</v>
      </c>
      <c r="H22" s="1854" t="s">
        <v>28</v>
      </c>
      <c r="I22" s="1854" t="s">
        <v>830</v>
      </c>
    </row>
    <row customHeight="1" ht="11.25">
      <c r="A23" s="1854" t="s">
        <v>2270</v>
      </c>
      <c r="B23" s="1854" t="s">
        <v>16</v>
      </c>
      <c r="C23" s="1854" t="s">
        <v>2355</v>
      </c>
      <c r="D23" s="1854" t="s">
        <v>2356</v>
      </c>
      <c r="E23" s="1854" t="s">
        <v>2357</v>
      </c>
      <c r="F23" s="1854" t="s">
        <v>2358</v>
      </c>
      <c r="G23" s="1854" t="s">
        <v>28</v>
      </c>
      <c r="H23" s="1854" t="s">
        <v>28</v>
      </c>
      <c r="I23" s="1854" t="s">
        <v>830</v>
      </c>
    </row>
    <row customHeight="1" ht="11.25">
      <c r="A24" s="1854" t="s">
        <v>2270</v>
      </c>
      <c r="B24" s="1854" t="s">
        <v>16</v>
      </c>
      <c r="C24" s="1854" t="s">
        <v>2359</v>
      </c>
      <c r="D24" s="1854" t="s">
        <v>2360</v>
      </c>
      <c r="E24" s="1854" t="s">
        <v>2361</v>
      </c>
      <c r="F24" s="1854" t="s">
        <v>2298</v>
      </c>
      <c r="G24" s="1854" t="s">
        <v>2362</v>
      </c>
      <c r="H24" s="1854" t="s">
        <v>28</v>
      </c>
      <c r="I24" s="1854" t="s">
        <v>830</v>
      </c>
    </row>
    <row customHeight="1" ht="11.25">
      <c r="A25" s="1854" t="s">
        <v>2270</v>
      </c>
      <c r="B25" s="1854" t="s">
        <v>16</v>
      </c>
      <c r="C25" s="1854" t="s">
        <v>2363</v>
      </c>
      <c r="D25" s="1854" t="s">
        <v>2364</v>
      </c>
      <c r="E25" s="1854" t="s">
        <v>2365</v>
      </c>
      <c r="F25" s="1854" t="s">
        <v>2353</v>
      </c>
      <c r="G25" s="1854" t="s">
        <v>2366</v>
      </c>
      <c r="H25" s="1854" t="s">
        <v>28</v>
      </c>
      <c r="I25" s="1854" t="s">
        <v>830</v>
      </c>
    </row>
    <row customHeight="1" ht="11.25">
      <c r="A26" s="1854" t="s">
        <v>2270</v>
      </c>
      <c r="B26" s="1854" t="s">
        <v>16</v>
      </c>
      <c r="C26" s="1854" t="s">
        <v>2367</v>
      </c>
      <c r="D26" s="1854" t="s">
        <v>2368</v>
      </c>
      <c r="E26" s="1854" t="s">
        <v>2369</v>
      </c>
      <c r="F26" s="1854" t="s">
        <v>2353</v>
      </c>
      <c r="G26" s="1854" t="s">
        <v>28</v>
      </c>
      <c r="H26" s="1854" t="s">
        <v>28</v>
      </c>
      <c r="I26" s="1854" t="s">
        <v>830</v>
      </c>
    </row>
    <row customHeight="1" ht="11.25">
      <c r="A27" s="1854" t="s">
        <v>2270</v>
      </c>
      <c r="B27" s="1854" t="s">
        <v>16</v>
      </c>
      <c r="C27" s="1854" t="s">
        <v>2370</v>
      </c>
      <c r="D27" s="1854" t="s">
        <v>2371</v>
      </c>
      <c r="E27" s="1854" t="s">
        <v>2372</v>
      </c>
      <c r="F27" s="1854" t="s">
        <v>2373</v>
      </c>
      <c r="G27" s="1854" t="s">
        <v>2374</v>
      </c>
      <c r="H27" s="1854" t="s">
        <v>28</v>
      </c>
      <c r="I27" s="1854" t="s">
        <v>830</v>
      </c>
    </row>
    <row customHeight="1" ht="11.25">
      <c r="A28" s="1854" t="s">
        <v>2270</v>
      </c>
      <c r="B28" s="1854" t="s">
        <v>16</v>
      </c>
      <c r="C28" s="1854" t="s">
        <v>2375</v>
      </c>
      <c r="D28" s="1854" t="s">
        <v>2376</v>
      </c>
      <c r="E28" s="1854" t="s">
        <v>2377</v>
      </c>
      <c r="F28" s="1854" t="s">
        <v>2378</v>
      </c>
      <c r="G28" s="1854" t="s">
        <v>2379</v>
      </c>
      <c r="H28" s="1854" t="s">
        <v>28</v>
      </c>
      <c r="I28" s="1854" t="s">
        <v>830</v>
      </c>
    </row>
    <row customHeight="1" ht="11.25">
      <c r="A29" s="1854" t="s">
        <v>2270</v>
      </c>
      <c r="B29" s="1854" t="s">
        <v>16</v>
      </c>
      <c r="C29" s="1854" t="s">
        <v>2380</v>
      </c>
      <c r="D29" s="1854" t="s">
        <v>2381</v>
      </c>
      <c r="E29" s="1854" t="s">
        <v>2382</v>
      </c>
      <c r="F29" s="1854" t="s">
        <v>2353</v>
      </c>
      <c r="G29" s="1854" t="s">
        <v>28</v>
      </c>
      <c r="H29" s="1854" t="s">
        <v>28</v>
      </c>
      <c r="I29" s="1854" t="s">
        <v>830</v>
      </c>
    </row>
    <row customHeight="1" ht="11.25">
      <c r="A30" s="1854" t="s">
        <v>2270</v>
      </c>
      <c r="B30" s="1854" t="s">
        <v>16</v>
      </c>
      <c r="C30" s="1854" t="s">
        <v>2383</v>
      </c>
      <c r="D30" s="1854" t="s">
        <v>2384</v>
      </c>
      <c r="E30" s="1854" t="s">
        <v>2385</v>
      </c>
      <c r="F30" s="1854" t="s">
        <v>2386</v>
      </c>
      <c r="G30" s="1854" t="s">
        <v>28</v>
      </c>
      <c r="H30" s="1854" t="s">
        <v>28</v>
      </c>
      <c r="I30" s="1854" t="s">
        <v>830</v>
      </c>
    </row>
    <row customHeight="1" ht="11.25">
      <c r="A31" s="1854" t="s">
        <v>2270</v>
      </c>
      <c r="B31" s="1854" t="s">
        <v>16</v>
      </c>
      <c r="C31" s="1854" t="s">
        <v>2387</v>
      </c>
      <c r="D31" s="1854" t="s">
        <v>2388</v>
      </c>
      <c r="E31" s="1854" t="s">
        <v>2389</v>
      </c>
      <c r="F31" s="1854" t="s">
        <v>2390</v>
      </c>
      <c r="G31" s="1854" t="s">
        <v>28</v>
      </c>
      <c r="H31" s="1854" t="s">
        <v>28</v>
      </c>
      <c r="I31" s="1854" t="s">
        <v>830</v>
      </c>
    </row>
    <row customHeight="1" ht="11.25">
      <c r="A32" s="1854" t="s">
        <v>2270</v>
      </c>
      <c r="B32" s="1854" t="s">
        <v>16</v>
      </c>
      <c r="C32" s="1854" t="s">
        <v>2391</v>
      </c>
      <c r="D32" s="1854" t="s">
        <v>2392</v>
      </c>
      <c r="E32" s="1854" t="s">
        <v>2393</v>
      </c>
      <c r="F32" s="1854" t="s">
        <v>2394</v>
      </c>
      <c r="G32" s="1854" t="s">
        <v>28</v>
      </c>
      <c r="H32" s="1854" t="s">
        <v>28</v>
      </c>
      <c r="I32" s="1854" t="s">
        <v>830</v>
      </c>
    </row>
    <row customHeight="1" ht="11.25">
      <c r="A33" s="1854" t="s">
        <v>2270</v>
      </c>
      <c r="B33" s="1854" t="s">
        <v>16</v>
      </c>
      <c r="C33" s="1854" t="s">
        <v>2395</v>
      </c>
      <c r="D33" s="1854" t="s">
        <v>2396</v>
      </c>
      <c r="E33" s="1854" t="s">
        <v>2397</v>
      </c>
      <c r="F33" s="1854" t="s">
        <v>2302</v>
      </c>
      <c r="G33" s="1854" t="s">
        <v>2398</v>
      </c>
      <c r="H33" s="1854" t="s">
        <v>28</v>
      </c>
      <c r="I33" s="1854" t="s">
        <v>830</v>
      </c>
    </row>
    <row customHeight="1" ht="11.25">
      <c r="A34" s="1854" t="s">
        <v>2270</v>
      </c>
      <c r="B34" s="1854" t="s">
        <v>16</v>
      </c>
      <c r="C34" s="1854" t="s">
        <v>2399</v>
      </c>
      <c r="D34" s="1854" t="s">
        <v>2400</v>
      </c>
      <c r="E34" s="1854" t="s">
        <v>2401</v>
      </c>
      <c r="F34" s="1854" t="s">
        <v>2402</v>
      </c>
      <c r="G34" s="1854" t="s">
        <v>2403</v>
      </c>
      <c r="H34" s="1854" t="s">
        <v>28</v>
      </c>
      <c r="I34" s="1854" t="s">
        <v>830</v>
      </c>
    </row>
    <row customHeight="1" ht="11.25">
      <c r="A35" s="1854" t="s">
        <v>2270</v>
      </c>
      <c r="B35" s="1854" t="s">
        <v>16</v>
      </c>
      <c r="C35" s="1854" t="s">
        <v>2404</v>
      </c>
      <c r="D35" s="1854" t="s">
        <v>2405</v>
      </c>
      <c r="E35" s="1854" t="s">
        <v>2406</v>
      </c>
      <c r="F35" s="1854" t="s">
        <v>2302</v>
      </c>
      <c r="G35" s="1854" t="s">
        <v>2407</v>
      </c>
      <c r="H35" s="1854" t="s">
        <v>28</v>
      </c>
      <c r="I35" s="1854" t="s">
        <v>830</v>
      </c>
    </row>
    <row customHeight="1" ht="11.25">
      <c r="A36" s="1854" t="s">
        <v>2270</v>
      </c>
      <c r="B36" s="1854" t="s">
        <v>16</v>
      </c>
      <c r="C36" s="1854" t="s">
        <v>2408</v>
      </c>
      <c r="D36" s="1854" t="s">
        <v>2409</v>
      </c>
      <c r="E36" s="1854" t="s">
        <v>2410</v>
      </c>
      <c r="F36" s="1854" t="s">
        <v>2353</v>
      </c>
      <c r="G36" s="1854" t="s">
        <v>28</v>
      </c>
      <c r="H36" s="1854" t="s">
        <v>28</v>
      </c>
      <c r="I36" s="1854" t="s">
        <v>830</v>
      </c>
    </row>
    <row customHeight="1" ht="11.25">
      <c r="A37" s="1854" t="s">
        <v>2270</v>
      </c>
      <c r="B37" s="1854" t="s">
        <v>16</v>
      </c>
      <c r="C37" s="1854" t="s">
        <v>2411</v>
      </c>
      <c r="D37" s="1854" t="s">
        <v>2412</v>
      </c>
      <c r="E37" s="1854" t="s">
        <v>2413</v>
      </c>
      <c r="F37" s="1854" t="s">
        <v>2353</v>
      </c>
      <c r="G37" s="1854" t="s">
        <v>2289</v>
      </c>
      <c r="H37" s="1854" t="s">
        <v>28</v>
      </c>
      <c r="I37" s="1854" t="s">
        <v>830</v>
      </c>
    </row>
    <row customHeight="1" ht="11.25">
      <c r="A38" s="1854" t="s">
        <v>2270</v>
      </c>
      <c r="B38" s="1854" t="s">
        <v>16</v>
      </c>
      <c r="C38" s="1854" t="s">
        <v>2414</v>
      </c>
      <c r="D38" s="1854" t="s">
        <v>2415</v>
      </c>
      <c r="E38" s="1854" t="s">
        <v>2416</v>
      </c>
      <c r="F38" s="1854" t="s">
        <v>2321</v>
      </c>
      <c r="G38" s="1854" t="s">
        <v>28</v>
      </c>
      <c r="H38" s="1854" t="s">
        <v>28</v>
      </c>
      <c r="I38" s="1854" t="s">
        <v>830</v>
      </c>
    </row>
    <row customHeight="1" ht="11.25">
      <c r="A39" s="1854" t="s">
        <v>2270</v>
      </c>
      <c r="B39" s="1854" t="s">
        <v>16</v>
      </c>
      <c r="C39" s="1854" t="s">
        <v>2417</v>
      </c>
      <c r="D39" s="1854" t="s">
        <v>2418</v>
      </c>
      <c r="E39" s="1854" t="s">
        <v>2419</v>
      </c>
      <c r="F39" s="1854" t="s">
        <v>2311</v>
      </c>
      <c r="G39" s="1854" t="s">
        <v>28</v>
      </c>
      <c r="H39" s="1854" t="s">
        <v>28</v>
      </c>
      <c r="I39" s="1854" t="s">
        <v>830</v>
      </c>
    </row>
    <row customHeight="1" ht="11.25">
      <c r="A40" s="1854" t="s">
        <v>2270</v>
      </c>
      <c r="B40" s="1854" t="s">
        <v>16</v>
      </c>
      <c r="C40" s="1854" t="s">
        <v>2420</v>
      </c>
      <c r="D40" s="1854" t="s">
        <v>2421</v>
      </c>
      <c r="E40" s="1854" t="s">
        <v>2422</v>
      </c>
      <c r="F40" s="1854" t="s">
        <v>2423</v>
      </c>
      <c r="G40" s="1854" t="s">
        <v>28</v>
      </c>
      <c r="H40" s="1854" t="s">
        <v>28</v>
      </c>
      <c r="I40" s="1854" t="s">
        <v>830</v>
      </c>
    </row>
    <row customHeight="1" ht="11.25">
      <c r="A41" s="1854" t="s">
        <v>2270</v>
      </c>
      <c r="B41" s="1854" t="s">
        <v>16</v>
      </c>
      <c r="C41" s="1854" t="s">
        <v>2424</v>
      </c>
      <c r="D41" s="1854" t="s">
        <v>2425</v>
      </c>
      <c r="E41" s="1854" t="s">
        <v>2426</v>
      </c>
      <c r="F41" s="1854" t="s">
        <v>598</v>
      </c>
      <c r="G41" s="1854" t="s">
        <v>2427</v>
      </c>
      <c r="H41" s="1854" t="s">
        <v>28</v>
      </c>
      <c r="I41" s="1854" t="s">
        <v>830</v>
      </c>
    </row>
    <row customHeight="1" ht="11.25">
      <c r="A42" s="1854" t="s">
        <v>2270</v>
      </c>
      <c r="B42" s="1854" t="s">
        <v>16</v>
      </c>
      <c r="C42" s="1854" t="s">
        <v>2428</v>
      </c>
      <c r="D42" s="1854" t="s">
        <v>2429</v>
      </c>
      <c r="E42" s="1854" t="s">
        <v>2430</v>
      </c>
      <c r="F42" s="1854" t="s">
        <v>598</v>
      </c>
      <c r="G42" s="1854" t="s">
        <v>2431</v>
      </c>
      <c r="H42" s="1854" t="s">
        <v>28</v>
      </c>
      <c r="I42" s="1854" t="s">
        <v>830</v>
      </c>
    </row>
    <row customHeight="1" ht="11.25">
      <c r="A43" s="1854" t="s">
        <v>2270</v>
      </c>
      <c r="B43" s="1854" t="s">
        <v>16</v>
      </c>
      <c r="C43" s="1854" t="s">
        <v>2432</v>
      </c>
      <c r="D43" s="1854" t="s">
        <v>2433</v>
      </c>
      <c r="E43" s="1854" t="s">
        <v>2434</v>
      </c>
      <c r="F43" s="1854" t="s">
        <v>2435</v>
      </c>
      <c r="G43" s="1854" t="s">
        <v>2436</v>
      </c>
      <c r="H43" s="1854" t="s">
        <v>28</v>
      </c>
      <c r="I43" s="1854" t="s">
        <v>830</v>
      </c>
    </row>
    <row customHeight="1" ht="11.25">
      <c r="A44" s="1854" t="s">
        <v>2270</v>
      </c>
      <c r="B44" s="1854" t="s">
        <v>16</v>
      </c>
      <c r="C44" s="1854" t="s">
        <v>2437</v>
      </c>
      <c r="D44" s="1854" t="s">
        <v>2438</v>
      </c>
      <c r="E44" s="1854" t="s">
        <v>2439</v>
      </c>
      <c r="F44" s="1854" t="s">
        <v>2440</v>
      </c>
      <c r="G44" s="1854" t="s">
        <v>28</v>
      </c>
      <c r="H44" s="1854" t="s">
        <v>28</v>
      </c>
      <c r="I44" s="1854" t="s">
        <v>830</v>
      </c>
    </row>
    <row customHeight="1" ht="11.25">
      <c r="A45" s="1854" t="s">
        <v>2270</v>
      </c>
      <c r="B45" s="1854" t="s">
        <v>16</v>
      </c>
      <c r="C45" s="1854" t="s">
        <v>2441</v>
      </c>
      <c r="D45" s="1854" t="s">
        <v>2442</v>
      </c>
      <c r="E45" s="1854" t="s">
        <v>2443</v>
      </c>
      <c r="F45" s="1854" t="s">
        <v>2435</v>
      </c>
      <c r="G45" s="1854" t="s">
        <v>2444</v>
      </c>
      <c r="H45" s="1854" t="s">
        <v>28</v>
      </c>
      <c r="I45" s="1854" t="s">
        <v>830</v>
      </c>
    </row>
    <row customHeight="1" ht="11.25">
      <c r="A46" s="1854" t="s">
        <v>2270</v>
      </c>
      <c r="B46" s="1854" t="s">
        <v>16</v>
      </c>
      <c r="C46" s="1854" t="s">
        <v>2445</v>
      </c>
      <c r="D46" s="1854" t="s">
        <v>2446</v>
      </c>
      <c r="E46" s="1854" t="s">
        <v>2447</v>
      </c>
      <c r="F46" s="1854" t="s">
        <v>2293</v>
      </c>
      <c r="G46" s="1854" t="s">
        <v>28</v>
      </c>
      <c r="H46" s="1854" t="s">
        <v>28</v>
      </c>
      <c r="I46" s="1854" t="s">
        <v>830</v>
      </c>
    </row>
    <row customHeight="1" ht="11.25">
      <c r="A47" s="1854" t="s">
        <v>2270</v>
      </c>
      <c r="B47" s="1854" t="s">
        <v>16</v>
      </c>
      <c r="C47" s="1854" t="s">
        <v>2448</v>
      </c>
      <c r="D47" s="1854" t="s">
        <v>2449</v>
      </c>
      <c r="E47" s="1854" t="s">
        <v>2450</v>
      </c>
      <c r="F47" s="1854" t="s">
        <v>2293</v>
      </c>
      <c r="G47" s="1854" t="s">
        <v>28</v>
      </c>
      <c r="H47" s="1854" t="s">
        <v>28</v>
      </c>
      <c r="I47" s="1854" t="s">
        <v>830</v>
      </c>
    </row>
    <row customHeight="1" ht="11.25">
      <c r="A48" s="1854" t="s">
        <v>2270</v>
      </c>
      <c r="B48" s="1854" t="s">
        <v>16</v>
      </c>
      <c r="C48" s="1854" t="s">
        <v>2451</v>
      </c>
      <c r="D48" s="1854" t="s">
        <v>2452</v>
      </c>
      <c r="E48" s="1854" t="s">
        <v>2453</v>
      </c>
      <c r="F48" s="1854" t="s">
        <v>2325</v>
      </c>
      <c r="G48" s="1854" t="s">
        <v>28</v>
      </c>
      <c r="H48" s="1854" t="s">
        <v>28</v>
      </c>
      <c r="I48" s="1854" t="s">
        <v>830</v>
      </c>
    </row>
    <row customHeight="1" ht="11.25">
      <c r="A49" s="1854" t="s">
        <v>2270</v>
      </c>
      <c r="B49" s="1854" t="s">
        <v>16</v>
      </c>
      <c r="C49" s="1854" t="s">
        <v>2454</v>
      </c>
      <c r="D49" s="1854" t="s">
        <v>2455</v>
      </c>
      <c r="E49" s="1854" t="s">
        <v>2456</v>
      </c>
      <c r="F49" s="1854" t="s">
        <v>2457</v>
      </c>
      <c r="G49" s="1854" t="s">
        <v>2458</v>
      </c>
      <c r="H49" s="1854" t="s">
        <v>28</v>
      </c>
      <c r="I49" s="1854" t="s">
        <v>830</v>
      </c>
    </row>
    <row customHeight="1" ht="11.25">
      <c r="A50" s="1854" t="s">
        <v>2270</v>
      </c>
      <c r="B50" s="1854" t="s">
        <v>16</v>
      </c>
      <c r="C50" s="1854" t="s">
        <v>2459</v>
      </c>
      <c r="D50" s="1854" t="s">
        <v>2460</v>
      </c>
      <c r="E50" s="1854" t="s">
        <v>2461</v>
      </c>
      <c r="F50" s="1854" t="s">
        <v>2457</v>
      </c>
      <c r="G50" s="1854" t="s">
        <v>2462</v>
      </c>
      <c r="H50" s="1854" t="s">
        <v>28</v>
      </c>
      <c r="I50" s="1854" t="s">
        <v>830</v>
      </c>
    </row>
    <row customHeight="1" ht="11.25">
      <c r="A51" s="1854" t="s">
        <v>2270</v>
      </c>
      <c r="B51" s="1854" t="s">
        <v>16</v>
      </c>
      <c r="C51" s="1854" t="s">
        <v>2463</v>
      </c>
      <c r="D51" s="1854" t="s">
        <v>2464</v>
      </c>
      <c r="E51" s="1854" t="s">
        <v>2465</v>
      </c>
      <c r="F51" s="1854" t="s">
        <v>2353</v>
      </c>
      <c r="G51" s="1854" t="s">
        <v>28</v>
      </c>
      <c r="H51" s="1854" t="s">
        <v>28</v>
      </c>
      <c r="I51" s="1854" t="s">
        <v>830</v>
      </c>
    </row>
    <row customHeight="1" ht="11.25">
      <c r="A52" s="1854" t="s">
        <v>2270</v>
      </c>
      <c r="B52" s="1854" t="s">
        <v>16</v>
      </c>
      <c r="C52" s="1854" t="s">
        <v>2466</v>
      </c>
      <c r="D52" s="1854" t="s">
        <v>2467</v>
      </c>
      <c r="E52" s="1854" t="s">
        <v>2468</v>
      </c>
      <c r="F52" s="1854" t="s">
        <v>2337</v>
      </c>
      <c r="G52" s="1854" t="s">
        <v>28</v>
      </c>
      <c r="H52" s="1854" t="s">
        <v>28</v>
      </c>
      <c r="I52" s="1854" t="s">
        <v>830</v>
      </c>
    </row>
    <row customHeight="1" ht="11.25">
      <c r="A53" s="1854" t="s">
        <v>2270</v>
      </c>
      <c r="B53" s="1854" t="s">
        <v>16</v>
      </c>
      <c r="C53" s="1854" t="s">
        <v>2469</v>
      </c>
      <c r="D53" s="1854" t="s">
        <v>2470</v>
      </c>
      <c r="E53" s="1854" t="s">
        <v>2471</v>
      </c>
      <c r="F53" s="1854" t="s">
        <v>2325</v>
      </c>
      <c r="G53" s="1854" t="s">
        <v>2472</v>
      </c>
      <c r="H53" s="1854" t="s">
        <v>28</v>
      </c>
      <c r="I53" s="1854" t="s">
        <v>830</v>
      </c>
    </row>
    <row customHeight="1" ht="11.25">
      <c r="A54" s="1854" t="s">
        <v>2270</v>
      </c>
      <c r="B54" s="1854" t="s">
        <v>16</v>
      </c>
      <c r="C54" s="1854" t="s">
        <v>2473</v>
      </c>
      <c r="D54" s="1854" t="s">
        <v>2474</v>
      </c>
      <c r="E54" s="1854" t="s">
        <v>2475</v>
      </c>
      <c r="F54" s="1854" t="s">
        <v>2278</v>
      </c>
      <c r="G54" s="1854" t="s">
        <v>28</v>
      </c>
      <c r="H54" s="1854" t="s">
        <v>28</v>
      </c>
      <c r="I54" s="1854" t="s">
        <v>830</v>
      </c>
    </row>
    <row customHeight="1" ht="11.25">
      <c r="A55" s="1854" t="s">
        <v>2270</v>
      </c>
      <c r="B55" s="1854" t="s">
        <v>16</v>
      </c>
      <c r="C55" s="1854" t="s">
        <v>2476</v>
      </c>
      <c r="D55" s="1854" t="s">
        <v>2477</v>
      </c>
      <c r="E55" s="1854" t="s">
        <v>2478</v>
      </c>
      <c r="F55" s="1854" t="s">
        <v>2479</v>
      </c>
      <c r="G55" s="1854" t="s">
        <v>2480</v>
      </c>
      <c r="H55" s="1854" t="s">
        <v>28</v>
      </c>
      <c r="I55" s="1854" t="s">
        <v>830</v>
      </c>
    </row>
    <row customHeight="1" ht="11.25">
      <c r="A56" s="1854" t="s">
        <v>2270</v>
      </c>
      <c r="B56" s="1854" t="s">
        <v>16</v>
      </c>
      <c r="C56" s="1854" t="s">
        <v>2481</v>
      </c>
      <c r="D56" s="1854" t="s">
        <v>2482</v>
      </c>
      <c r="E56" s="1854" t="s">
        <v>2483</v>
      </c>
      <c r="F56" s="1854" t="s">
        <v>2311</v>
      </c>
      <c r="G56" s="1854" t="s">
        <v>2484</v>
      </c>
      <c r="H56" s="1854" t="s">
        <v>28</v>
      </c>
      <c r="I56" s="1854" t="s">
        <v>830</v>
      </c>
    </row>
    <row customHeight="1" ht="11.25">
      <c r="A57" s="1854" t="s">
        <v>2270</v>
      </c>
      <c r="B57" s="1854" t="s">
        <v>16</v>
      </c>
      <c r="C57" s="1854" t="s">
        <v>2485</v>
      </c>
      <c r="D57" s="1854" t="s">
        <v>2486</v>
      </c>
      <c r="E57" s="1854" t="s">
        <v>2487</v>
      </c>
      <c r="F57" s="1854" t="s">
        <v>2488</v>
      </c>
      <c r="G57" s="1854" t="s">
        <v>28</v>
      </c>
      <c r="H57" s="1854" t="s">
        <v>28</v>
      </c>
      <c r="I57" s="1854" t="s">
        <v>830</v>
      </c>
    </row>
    <row customHeight="1" ht="11.25">
      <c r="A58" s="1854" t="s">
        <v>2270</v>
      </c>
      <c r="B58" s="1854" t="s">
        <v>16</v>
      </c>
      <c r="C58" s="1854" t="s">
        <v>2489</v>
      </c>
      <c r="D58" s="1854" t="s">
        <v>2490</v>
      </c>
      <c r="E58" s="1854" t="s">
        <v>2491</v>
      </c>
      <c r="F58" s="1854" t="s">
        <v>2435</v>
      </c>
      <c r="G58" s="1854" t="s">
        <v>28</v>
      </c>
      <c r="H58" s="1854" t="s">
        <v>28</v>
      </c>
      <c r="I58" s="1854" t="s">
        <v>830</v>
      </c>
    </row>
    <row customHeight="1" ht="11.25">
      <c r="A59" s="1854" t="s">
        <v>2270</v>
      </c>
      <c r="B59" s="1854" t="s">
        <v>16</v>
      </c>
      <c r="C59" s="1854" t="s">
        <v>2492</v>
      </c>
      <c r="D59" s="1854" t="s">
        <v>2493</v>
      </c>
      <c r="E59" s="1854" t="s">
        <v>2494</v>
      </c>
      <c r="F59" s="1854" t="s">
        <v>2495</v>
      </c>
      <c r="G59" s="1854" t="s">
        <v>28</v>
      </c>
      <c r="H59" s="1854" t="s">
        <v>28</v>
      </c>
      <c r="I59" s="1854" t="s">
        <v>830</v>
      </c>
    </row>
    <row customHeight="1" ht="11.25">
      <c r="A60" s="1854" t="s">
        <v>2270</v>
      </c>
      <c r="B60" s="1854" t="s">
        <v>16</v>
      </c>
      <c r="C60" s="1854" t="s">
        <v>2496</v>
      </c>
      <c r="D60" s="1854" t="s">
        <v>2497</v>
      </c>
      <c r="E60" s="1854" t="s">
        <v>2498</v>
      </c>
      <c r="F60" s="1854" t="s">
        <v>2435</v>
      </c>
      <c r="G60" s="1854" t="s">
        <v>28</v>
      </c>
      <c r="H60" s="1854" t="s">
        <v>28</v>
      </c>
      <c r="I60" s="1854" t="s">
        <v>830</v>
      </c>
    </row>
    <row customHeight="1" ht="11.25">
      <c r="A61" s="1854" t="s">
        <v>2270</v>
      </c>
      <c r="B61" s="1854" t="s">
        <v>16</v>
      </c>
      <c r="C61" s="1854" t="s">
        <v>2499</v>
      </c>
      <c r="D61" s="1854" t="s">
        <v>2500</v>
      </c>
      <c r="E61" s="1854" t="s">
        <v>2501</v>
      </c>
      <c r="F61" s="1854" t="s">
        <v>2502</v>
      </c>
      <c r="G61" s="1854" t="s">
        <v>28</v>
      </c>
      <c r="H61" s="1854" t="s">
        <v>28</v>
      </c>
      <c r="I61" s="1854" t="s">
        <v>830</v>
      </c>
    </row>
    <row customHeight="1" ht="11.25">
      <c r="A62" s="1854" t="s">
        <v>2270</v>
      </c>
      <c r="B62" s="1854" t="s">
        <v>16</v>
      </c>
      <c r="C62" s="1854" t="s">
        <v>2503</v>
      </c>
      <c r="D62" s="1854" t="s">
        <v>2504</v>
      </c>
      <c r="E62" s="1854" t="s">
        <v>2505</v>
      </c>
      <c r="F62" s="1854" t="s">
        <v>2278</v>
      </c>
      <c r="G62" s="1854" t="s">
        <v>2506</v>
      </c>
      <c r="H62" s="1854" t="s">
        <v>28</v>
      </c>
      <c r="I62" s="1854" t="s">
        <v>830</v>
      </c>
    </row>
    <row customHeight="1" ht="11.25">
      <c r="A63" s="1854" t="s">
        <v>2270</v>
      </c>
      <c r="B63" s="1854" t="s">
        <v>16</v>
      </c>
      <c r="C63" s="1854" t="s">
        <v>2507</v>
      </c>
      <c r="D63" s="1854" t="s">
        <v>2508</v>
      </c>
      <c r="E63" s="1854" t="s">
        <v>2509</v>
      </c>
      <c r="F63" s="1854" t="s">
        <v>2278</v>
      </c>
      <c r="G63" s="1854" t="s">
        <v>28</v>
      </c>
      <c r="H63" s="1854" t="s">
        <v>28</v>
      </c>
      <c r="I63" s="1854" t="s">
        <v>830</v>
      </c>
    </row>
    <row customHeight="1" ht="11.25">
      <c r="A64" s="1854" t="s">
        <v>2270</v>
      </c>
      <c r="B64" s="1854" t="s">
        <v>16</v>
      </c>
      <c r="C64" s="1854" t="s">
        <v>2510</v>
      </c>
      <c r="D64" s="1854" t="s">
        <v>2511</v>
      </c>
      <c r="E64" s="1854" t="s">
        <v>2512</v>
      </c>
      <c r="F64" s="1854" t="s">
        <v>2513</v>
      </c>
      <c r="G64" s="1854" t="s">
        <v>28</v>
      </c>
      <c r="H64" s="1854" t="s">
        <v>28</v>
      </c>
      <c r="I64" s="1854" t="s">
        <v>830</v>
      </c>
    </row>
    <row customHeight="1" ht="11.25">
      <c r="A65" s="1854" t="s">
        <v>2270</v>
      </c>
      <c r="B65" s="1854" t="s">
        <v>16</v>
      </c>
      <c r="C65" s="1854" t="s">
        <v>2514</v>
      </c>
      <c r="D65" s="1854" t="s">
        <v>2515</v>
      </c>
      <c r="E65" s="1854" t="s">
        <v>2516</v>
      </c>
      <c r="F65" s="1854" t="s">
        <v>2278</v>
      </c>
      <c r="G65" s="1854" t="s">
        <v>2517</v>
      </c>
      <c r="H65" s="1854" t="s">
        <v>28</v>
      </c>
      <c r="I65" s="1854" t="s">
        <v>830</v>
      </c>
    </row>
    <row customHeight="1" ht="11.25">
      <c r="A66" s="1854" t="s">
        <v>2270</v>
      </c>
      <c r="B66" s="1854" t="s">
        <v>16</v>
      </c>
      <c r="C66" s="1854" t="s">
        <v>2518</v>
      </c>
      <c r="D66" s="1854" t="s">
        <v>2519</v>
      </c>
      <c r="E66" s="1854" t="s">
        <v>2520</v>
      </c>
      <c r="F66" s="1854" t="s">
        <v>2278</v>
      </c>
      <c r="G66" s="1854" t="s">
        <v>2521</v>
      </c>
      <c r="H66" s="1854" t="s">
        <v>28</v>
      </c>
      <c r="I66" s="1854" t="s">
        <v>830</v>
      </c>
    </row>
    <row customHeight="1" ht="11.25">
      <c r="A67" s="1854" t="s">
        <v>2270</v>
      </c>
      <c r="B67" s="1854" t="s">
        <v>16</v>
      </c>
      <c r="C67" s="1854" t="s">
        <v>2522</v>
      </c>
      <c r="D67" s="1854" t="s">
        <v>2523</v>
      </c>
      <c r="E67" s="1854" t="s">
        <v>2524</v>
      </c>
      <c r="F67" s="1854" t="s">
        <v>2278</v>
      </c>
      <c r="G67" s="1854" t="s">
        <v>2517</v>
      </c>
      <c r="H67" s="1854" t="s">
        <v>28</v>
      </c>
      <c r="I67" s="1854" t="s">
        <v>830</v>
      </c>
    </row>
    <row customHeight="1" ht="11.25">
      <c r="A68" s="1854" t="s">
        <v>2270</v>
      </c>
      <c r="B68" s="1854" t="s">
        <v>16</v>
      </c>
      <c r="C68" s="1854" t="s">
        <v>2525</v>
      </c>
      <c r="D68" s="1854" t="s">
        <v>2526</v>
      </c>
      <c r="E68" s="1854" t="s">
        <v>2527</v>
      </c>
      <c r="F68" s="1854" t="s">
        <v>2337</v>
      </c>
      <c r="G68" s="1854" t="s">
        <v>28</v>
      </c>
      <c r="H68" s="1854" t="s">
        <v>28</v>
      </c>
      <c r="I68" s="1854" t="s">
        <v>830</v>
      </c>
    </row>
    <row customHeight="1" ht="11.25">
      <c r="A69" s="1854" t="s">
        <v>2270</v>
      </c>
      <c r="B69" s="1854" t="s">
        <v>16</v>
      </c>
      <c r="C69" s="1854" t="s">
        <v>2528</v>
      </c>
      <c r="D69" s="1854" t="s">
        <v>2529</v>
      </c>
      <c r="E69" s="1854" t="s">
        <v>2530</v>
      </c>
      <c r="F69" s="1854" t="s">
        <v>2298</v>
      </c>
      <c r="G69" s="1854" t="s">
        <v>2531</v>
      </c>
      <c r="H69" s="1854" t="s">
        <v>28</v>
      </c>
      <c r="I69" s="1854" t="s">
        <v>830</v>
      </c>
    </row>
    <row customHeight="1" ht="11.25">
      <c r="A70" s="1854" t="s">
        <v>2270</v>
      </c>
      <c r="B70" s="1854" t="s">
        <v>16</v>
      </c>
      <c r="C70" s="1854" t="s">
        <v>2532</v>
      </c>
      <c r="D70" s="1854" t="s">
        <v>2533</v>
      </c>
      <c r="E70" s="1854" t="s">
        <v>2534</v>
      </c>
      <c r="F70" s="1854" t="s">
        <v>2278</v>
      </c>
      <c r="G70" s="1854" t="s">
        <v>2535</v>
      </c>
      <c r="H70" s="1854" t="s">
        <v>28</v>
      </c>
      <c r="I70" s="1854" t="s">
        <v>830</v>
      </c>
    </row>
    <row customHeight="1" ht="11.25">
      <c r="A71" s="1854" t="s">
        <v>2270</v>
      </c>
      <c r="B71" s="1854" t="s">
        <v>16</v>
      </c>
      <c r="C71" s="1854" t="s">
        <v>2536</v>
      </c>
      <c r="D71" s="1854" t="s">
        <v>2537</v>
      </c>
      <c r="E71" s="1854" t="s">
        <v>2538</v>
      </c>
      <c r="F71" s="1854" t="s">
        <v>2495</v>
      </c>
      <c r="G71" s="1854" t="s">
        <v>28</v>
      </c>
      <c r="H71" s="1854" t="s">
        <v>28</v>
      </c>
      <c r="I71" s="1854" t="s">
        <v>830</v>
      </c>
    </row>
    <row customHeight="1" ht="11.25">
      <c r="A72" s="1854" t="s">
        <v>2270</v>
      </c>
      <c r="B72" s="1854" t="s">
        <v>16</v>
      </c>
      <c r="C72" s="1854" t="s">
        <v>2539</v>
      </c>
      <c r="D72" s="1854" t="s">
        <v>2540</v>
      </c>
      <c r="E72" s="1854" t="s">
        <v>2301</v>
      </c>
      <c r="F72" s="1854" t="s">
        <v>2541</v>
      </c>
      <c r="G72" s="1854" t="s">
        <v>28</v>
      </c>
      <c r="H72" s="1854" t="s">
        <v>28</v>
      </c>
      <c r="I72" s="1854" t="s">
        <v>830</v>
      </c>
    </row>
    <row customHeight="1" ht="11.25">
      <c r="A73" s="1854" t="s">
        <v>2270</v>
      </c>
      <c r="B73" s="1854" t="s">
        <v>16</v>
      </c>
      <c r="C73" s="1854" t="s">
        <v>2542</v>
      </c>
      <c r="D73" s="1854" t="s">
        <v>2543</v>
      </c>
      <c r="E73" s="1854" t="s">
        <v>2544</v>
      </c>
      <c r="F73" s="1854" t="s">
        <v>2278</v>
      </c>
      <c r="G73" s="1854" t="s">
        <v>28</v>
      </c>
      <c r="H73" s="1854" t="s">
        <v>28</v>
      </c>
      <c r="I73" s="1854" t="s">
        <v>830</v>
      </c>
    </row>
    <row customHeight="1" ht="11.25">
      <c r="A74" s="1854" t="s">
        <v>2270</v>
      </c>
      <c r="B74" s="1854" t="s">
        <v>16</v>
      </c>
      <c r="C74" s="1854" t="s">
        <v>2545</v>
      </c>
      <c r="D74" s="1854" t="s">
        <v>2546</v>
      </c>
      <c r="E74" s="1854" t="s">
        <v>2547</v>
      </c>
      <c r="F74" s="1854" t="s">
        <v>2353</v>
      </c>
      <c r="G74" s="1854" t="s">
        <v>2548</v>
      </c>
      <c r="H74" s="1854" t="s">
        <v>28</v>
      </c>
      <c r="I74" s="1854" t="s">
        <v>830</v>
      </c>
    </row>
    <row customHeight="1" ht="11.25">
      <c r="A75" s="1854" t="s">
        <v>2270</v>
      </c>
      <c r="B75" s="1854" t="s">
        <v>16</v>
      </c>
      <c r="C75" s="1854" t="s">
        <v>2549</v>
      </c>
      <c r="D75" s="1854" t="s">
        <v>2550</v>
      </c>
      <c r="E75" s="1854" t="s">
        <v>2551</v>
      </c>
      <c r="F75" s="1854" t="s">
        <v>2552</v>
      </c>
      <c r="G75" s="1854" t="s">
        <v>28</v>
      </c>
      <c r="H75" s="1854" t="s">
        <v>28</v>
      </c>
      <c r="I75" s="1854" t="s">
        <v>830</v>
      </c>
    </row>
    <row customHeight="1" ht="11.25">
      <c r="A76" s="1854" t="s">
        <v>2270</v>
      </c>
      <c r="B76" s="1854" t="s">
        <v>16</v>
      </c>
      <c r="C76" s="1854" t="s">
        <v>2553</v>
      </c>
      <c r="D76" s="1854" t="s">
        <v>2554</v>
      </c>
      <c r="E76" s="1854" t="s">
        <v>2555</v>
      </c>
      <c r="F76" s="1854" t="s">
        <v>2440</v>
      </c>
      <c r="G76" s="1854" t="s">
        <v>28</v>
      </c>
      <c r="H76" s="1854" t="s">
        <v>28</v>
      </c>
      <c r="I76" s="1854" t="s">
        <v>830</v>
      </c>
    </row>
    <row customHeight="1" ht="11.25">
      <c r="A77" s="1854" t="s">
        <v>2270</v>
      </c>
      <c r="B77" s="1854" t="s">
        <v>16</v>
      </c>
      <c r="C77" s="1854" t="s">
        <v>2556</v>
      </c>
      <c r="D77" s="1854" t="s">
        <v>2557</v>
      </c>
      <c r="E77" s="1854" t="s">
        <v>2558</v>
      </c>
      <c r="F77" s="1854" t="s">
        <v>2302</v>
      </c>
      <c r="G77" s="1854" t="s">
        <v>28</v>
      </c>
      <c r="H77" s="1854" t="s">
        <v>28</v>
      </c>
      <c r="I77" s="1854" t="s">
        <v>830</v>
      </c>
    </row>
    <row customHeight="1" ht="11.25">
      <c r="A78" s="1854" t="s">
        <v>2270</v>
      </c>
      <c r="B78" s="1854" t="s">
        <v>16</v>
      </c>
      <c r="C78" s="1854" t="s">
        <v>2559</v>
      </c>
      <c r="D78" s="1854" t="s">
        <v>2560</v>
      </c>
      <c r="E78" s="1854" t="s">
        <v>2348</v>
      </c>
      <c r="F78" s="1854" t="s">
        <v>2561</v>
      </c>
      <c r="G78" s="1854" t="s">
        <v>28</v>
      </c>
      <c r="H78" s="1854" t="s">
        <v>28</v>
      </c>
      <c r="I78" s="1854" t="s">
        <v>830</v>
      </c>
    </row>
    <row customHeight="1" ht="11.25">
      <c r="A79" s="1854" t="s">
        <v>2270</v>
      </c>
      <c r="B79" s="1854" t="s">
        <v>16</v>
      </c>
      <c r="C79" s="1854" t="s">
        <v>2562</v>
      </c>
      <c r="D79" s="1854" t="s">
        <v>2563</v>
      </c>
      <c r="E79" s="1854" t="s">
        <v>2564</v>
      </c>
      <c r="F79" s="1854" t="s">
        <v>2325</v>
      </c>
      <c r="G79" s="1854" t="s">
        <v>28</v>
      </c>
      <c r="H79" s="1854" t="s">
        <v>28</v>
      </c>
      <c r="I79" s="1854" t="s">
        <v>830</v>
      </c>
    </row>
    <row customHeight="1" ht="11.25">
      <c r="A80" s="1854" t="s">
        <v>2270</v>
      </c>
      <c r="B80" s="1854" t="s">
        <v>16</v>
      </c>
      <c r="C80" s="1854" t="s">
        <v>2565</v>
      </c>
      <c r="D80" s="1854" t="s">
        <v>2566</v>
      </c>
      <c r="E80" s="1854" t="s">
        <v>2567</v>
      </c>
      <c r="F80" s="1854" t="s">
        <v>2568</v>
      </c>
      <c r="G80" s="1854" t="s">
        <v>28</v>
      </c>
      <c r="H80" s="1854" t="s">
        <v>28</v>
      </c>
      <c r="I80" s="1854" t="s">
        <v>830</v>
      </c>
    </row>
    <row customHeight="1" ht="11.25">
      <c r="A81" s="1854" t="s">
        <v>2270</v>
      </c>
      <c r="B81" s="1854" t="s">
        <v>16</v>
      </c>
      <c r="C81" s="1854" t="s">
        <v>2569</v>
      </c>
      <c r="D81" s="1854" t="s">
        <v>2570</v>
      </c>
      <c r="E81" s="1854" t="s">
        <v>2571</v>
      </c>
      <c r="F81" s="1854" t="s">
        <v>2513</v>
      </c>
      <c r="G81" s="1854" t="s">
        <v>2572</v>
      </c>
      <c r="H81" s="1854" t="s">
        <v>28</v>
      </c>
      <c r="I81" s="1854" t="s">
        <v>830</v>
      </c>
    </row>
    <row customHeight="1" ht="11.25">
      <c r="A82" s="1854" t="s">
        <v>2270</v>
      </c>
      <c r="B82" s="1854" t="s">
        <v>16</v>
      </c>
      <c r="C82" s="1854" t="s">
        <v>2573</v>
      </c>
      <c r="D82" s="1854" t="s">
        <v>2574</v>
      </c>
      <c r="E82" s="1854" t="s">
        <v>2575</v>
      </c>
      <c r="F82" s="1854" t="s">
        <v>2576</v>
      </c>
      <c r="G82" s="1854" t="s">
        <v>2577</v>
      </c>
      <c r="H82" s="1854" t="s">
        <v>28</v>
      </c>
      <c r="I82" s="1854" t="s">
        <v>830</v>
      </c>
    </row>
    <row customHeight="1" ht="11.25">
      <c r="A83" s="1854" t="s">
        <v>2270</v>
      </c>
      <c r="B83" s="1854" t="s">
        <v>16</v>
      </c>
      <c r="C83" s="1854" t="s">
        <v>2578</v>
      </c>
      <c r="D83" s="1854" t="s">
        <v>2574</v>
      </c>
      <c r="E83" s="1854" t="s">
        <v>2575</v>
      </c>
      <c r="F83" s="1854" t="s">
        <v>2579</v>
      </c>
      <c r="G83" s="1854" t="s">
        <v>28</v>
      </c>
      <c r="H83" s="1854" t="s">
        <v>28</v>
      </c>
      <c r="I83" s="1854" t="s">
        <v>830</v>
      </c>
    </row>
    <row customHeight="1" ht="11.25">
      <c r="A84" s="1854" t="s">
        <v>2270</v>
      </c>
      <c r="B84" s="1854" t="s">
        <v>16</v>
      </c>
      <c r="C84" s="1854" t="s">
        <v>2580</v>
      </c>
      <c r="D84" s="1854" t="s">
        <v>2581</v>
      </c>
      <c r="E84" s="1854" t="s">
        <v>2273</v>
      </c>
      <c r="F84" s="1854" t="s">
        <v>2582</v>
      </c>
      <c r="G84" s="1854" t="s">
        <v>28</v>
      </c>
      <c r="H84" s="1854" t="s">
        <v>28</v>
      </c>
      <c r="I84" s="1854" t="s">
        <v>830</v>
      </c>
    </row>
    <row customHeight="1" ht="11.25">
      <c r="A85" s="1854" t="s">
        <v>2270</v>
      </c>
      <c r="B85" s="1854" t="s">
        <v>16</v>
      </c>
      <c r="C85" s="1854" t="s">
        <v>2583</v>
      </c>
      <c r="D85" s="1854" t="s">
        <v>2584</v>
      </c>
      <c r="E85" s="1854" t="s">
        <v>2273</v>
      </c>
      <c r="F85" s="1854" t="s">
        <v>2585</v>
      </c>
      <c r="G85" s="1854" t="s">
        <v>28</v>
      </c>
      <c r="H85" s="1854" t="s">
        <v>28</v>
      </c>
      <c r="I85" s="1854" t="s">
        <v>830</v>
      </c>
    </row>
    <row customHeight="1" ht="11.25">
      <c r="A86" s="1854" t="s">
        <v>2270</v>
      </c>
      <c r="B86" s="1854" t="s">
        <v>16</v>
      </c>
      <c r="C86" s="1854" t="s">
        <v>2586</v>
      </c>
      <c r="D86" s="1854" t="s">
        <v>2587</v>
      </c>
      <c r="E86" s="1854" t="s">
        <v>2273</v>
      </c>
      <c r="F86" s="1854" t="s">
        <v>2588</v>
      </c>
      <c r="G86" s="1854" t="s">
        <v>28</v>
      </c>
      <c r="H86" s="1854" t="s">
        <v>28</v>
      </c>
      <c r="I86" s="1854" t="s">
        <v>830</v>
      </c>
    </row>
    <row customHeight="1" ht="11.25">
      <c r="A87" s="1854" t="s">
        <v>2270</v>
      </c>
      <c r="B87" s="1854" t="s">
        <v>16</v>
      </c>
      <c r="C87" s="1854" t="s">
        <v>2589</v>
      </c>
      <c r="D87" s="1854" t="s">
        <v>2590</v>
      </c>
      <c r="E87" s="1854" t="s">
        <v>2273</v>
      </c>
      <c r="F87" s="1854" t="s">
        <v>2591</v>
      </c>
      <c r="G87" s="1854" t="s">
        <v>28</v>
      </c>
      <c r="H87" s="1854" t="s">
        <v>28</v>
      </c>
      <c r="I87" s="1854" t="s">
        <v>830</v>
      </c>
    </row>
    <row customHeight="1" ht="11.25">
      <c r="A88" s="1854" t="s">
        <v>2270</v>
      </c>
      <c r="B88" s="1854" t="s">
        <v>16</v>
      </c>
      <c r="C88" s="1854" t="s">
        <v>2592</v>
      </c>
      <c r="D88" s="1854" t="s">
        <v>2593</v>
      </c>
      <c r="E88" s="1854" t="s">
        <v>2273</v>
      </c>
      <c r="F88" s="1854" t="s">
        <v>2594</v>
      </c>
      <c r="G88" s="1854" t="s">
        <v>28</v>
      </c>
      <c r="H88" s="1854" t="s">
        <v>28</v>
      </c>
      <c r="I88" s="1854" t="s">
        <v>830</v>
      </c>
    </row>
    <row customHeight="1" ht="11.25">
      <c r="A89" s="1854" t="s">
        <v>2270</v>
      </c>
      <c r="B89" s="1854" t="s">
        <v>16</v>
      </c>
      <c r="C89" s="1854" t="s">
        <v>2595</v>
      </c>
      <c r="D89" s="1854" t="s">
        <v>2596</v>
      </c>
      <c r="E89" s="1854" t="s">
        <v>2273</v>
      </c>
      <c r="F89" s="1854" t="s">
        <v>2597</v>
      </c>
      <c r="G89" s="1854" t="s">
        <v>28</v>
      </c>
      <c r="H89" s="1854" t="s">
        <v>28</v>
      </c>
      <c r="I89" s="1854" t="s">
        <v>830</v>
      </c>
    </row>
    <row customHeight="1" ht="11.25">
      <c r="A90" s="1854" t="s">
        <v>2270</v>
      </c>
      <c r="B90" s="1854" t="s">
        <v>16</v>
      </c>
      <c r="C90" s="1854" t="s">
        <v>2598</v>
      </c>
      <c r="D90" s="1854" t="s">
        <v>2599</v>
      </c>
      <c r="E90" s="1854" t="s">
        <v>2273</v>
      </c>
      <c r="F90" s="1854" t="s">
        <v>2600</v>
      </c>
      <c r="G90" s="1854" t="s">
        <v>28</v>
      </c>
      <c r="H90" s="1854" t="s">
        <v>28</v>
      </c>
      <c r="I90" s="1854" t="s">
        <v>830</v>
      </c>
    </row>
    <row customHeight="1" ht="11.25">
      <c r="A91" s="1854" t="s">
        <v>2270</v>
      </c>
      <c r="B91" s="1854" t="s">
        <v>16</v>
      </c>
      <c r="C91" s="1854" t="s">
        <v>2601</v>
      </c>
      <c r="D91" s="1854" t="s">
        <v>2602</v>
      </c>
      <c r="E91" s="1854" t="s">
        <v>2273</v>
      </c>
      <c r="F91" s="1854" t="s">
        <v>2603</v>
      </c>
      <c r="G91" s="1854" t="s">
        <v>28</v>
      </c>
      <c r="H91" s="1854" t="s">
        <v>28</v>
      </c>
      <c r="I91" s="1854" t="s">
        <v>830</v>
      </c>
    </row>
    <row customHeight="1" ht="11.25">
      <c r="A92" s="1854" t="s">
        <v>2270</v>
      </c>
      <c r="B92" s="1854" t="s">
        <v>16</v>
      </c>
      <c r="C92" s="1854" t="s">
        <v>2604</v>
      </c>
      <c r="D92" s="1854" t="s">
        <v>2605</v>
      </c>
      <c r="E92" s="1854" t="s">
        <v>2273</v>
      </c>
      <c r="F92" s="1854" t="s">
        <v>2606</v>
      </c>
      <c r="G92" s="1854" t="s">
        <v>28</v>
      </c>
      <c r="H92" s="1854" t="s">
        <v>28</v>
      </c>
      <c r="I92" s="1854" t="s">
        <v>830</v>
      </c>
    </row>
    <row customHeight="1" ht="11.25">
      <c r="A93" s="1854" t="s">
        <v>2270</v>
      </c>
      <c r="B93" s="1854" t="s">
        <v>16</v>
      </c>
      <c r="C93" s="1854" t="s">
        <v>2607</v>
      </c>
      <c r="D93" s="1854" t="s">
        <v>2608</v>
      </c>
      <c r="E93" s="1854" t="s">
        <v>2273</v>
      </c>
      <c r="F93" s="1854" t="s">
        <v>2609</v>
      </c>
      <c r="G93" s="1854" t="s">
        <v>28</v>
      </c>
      <c r="H93" s="1854" t="s">
        <v>28</v>
      </c>
      <c r="I93" s="1854" t="s">
        <v>830</v>
      </c>
    </row>
    <row customHeight="1" ht="11.25">
      <c r="A94" s="1854" t="s">
        <v>2270</v>
      </c>
      <c r="B94" s="1854" t="s">
        <v>16</v>
      </c>
      <c r="C94" s="1854" t="s">
        <v>2610</v>
      </c>
      <c r="D94" s="1854" t="s">
        <v>2611</v>
      </c>
      <c r="E94" s="1854" t="s">
        <v>2273</v>
      </c>
      <c r="F94" s="1854" t="s">
        <v>2612</v>
      </c>
      <c r="G94" s="1854" t="s">
        <v>28</v>
      </c>
      <c r="H94" s="1854" t="s">
        <v>28</v>
      </c>
      <c r="I94" s="1854" t="s">
        <v>830</v>
      </c>
    </row>
    <row customHeight="1" ht="11.25">
      <c r="A95" s="1854" t="s">
        <v>2270</v>
      </c>
      <c r="B95" s="1854" t="s">
        <v>16</v>
      </c>
      <c r="C95" s="1854" t="s">
        <v>2613</v>
      </c>
      <c r="D95" s="1854" t="s">
        <v>2614</v>
      </c>
      <c r="E95" s="1854" t="s">
        <v>2615</v>
      </c>
      <c r="F95" s="1854" t="s">
        <v>2616</v>
      </c>
      <c r="G95" s="1854" t="s">
        <v>28</v>
      </c>
      <c r="H95" s="1854" t="s">
        <v>28</v>
      </c>
      <c r="I95" s="1854" t="s">
        <v>830</v>
      </c>
    </row>
    <row customHeight="1" ht="11.25">
      <c r="A96" s="1854" t="s">
        <v>2270</v>
      </c>
      <c r="B96" s="1854" t="s">
        <v>16</v>
      </c>
      <c r="C96" s="1854" t="s">
        <v>2617</v>
      </c>
      <c r="D96" s="1854" t="s">
        <v>2618</v>
      </c>
      <c r="E96" s="1854" t="s">
        <v>2615</v>
      </c>
      <c r="F96" s="1854" t="s">
        <v>2619</v>
      </c>
      <c r="G96" s="1854" t="s">
        <v>28</v>
      </c>
      <c r="H96" s="1854" t="s">
        <v>28</v>
      </c>
      <c r="I96" s="1854" t="s">
        <v>830</v>
      </c>
    </row>
    <row customHeight="1" ht="11.25">
      <c r="A97" s="1854" t="s">
        <v>2270</v>
      </c>
      <c r="B97" s="1854" t="s">
        <v>16</v>
      </c>
      <c r="C97" s="1854" t="s">
        <v>2620</v>
      </c>
      <c r="D97" s="1854" t="s">
        <v>2621</v>
      </c>
      <c r="E97" s="1854" t="s">
        <v>2615</v>
      </c>
      <c r="F97" s="1854" t="s">
        <v>2622</v>
      </c>
      <c r="G97" s="1854" t="s">
        <v>28</v>
      </c>
      <c r="H97" s="1854" t="s">
        <v>28</v>
      </c>
      <c r="I97" s="1854" t="s">
        <v>830</v>
      </c>
    </row>
    <row customHeight="1" ht="11.25">
      <c r="A98" s="1854" t="s">
        <v>2270</v>
      </c>
      <c r="B98" s="1854" t="s">
        <v>16</v>
      </c>
      <c r="C98" s="1854" t="s">
        <v>2623</v>
      </c>
      <c r="D98" s="1854" t="s">
        <v>2624</v>
      </c>
      <c r="E98" s="1854" t="s">
        <v>2615</v>
      </c>
      <c r="F98" s="1854" t="s">
        <v>2625</v>
      </c>
      <c r="G98" s="1854" t="s">
        <v>28</v>
      </c>
      <c r="H98" s="1854" t="s">
        <v>28</v>
      </c>
      <c r="I98" s="1854" t="s">
        <v>830</v>
      </c>
    </row>
    <row customHeight="1" ht="11.25">
      <c r="A99" s="1854" t="s">
        <v>2270</v>
      </c>
      <c r="B99" s="1854" t="s">
        <v>16</v>
      </c>
      <c r="C99" s="1854" t="s">
        <v>2626</v>
      </c>
      <c r="D99" s="1854" t="s">
        <v>2627</v>
      </c>
      <c r="E99" s="1854" t="s">
        <v>2628</v>
      </c>
      <c r="F99" s="1854" t="s">
        <v>51</v>
      </c>
      <c r="G99" s="1854" t="s">
        <v>2629</v>
      </c>
      <c r="H99" s="1854" t="s">
        <v>28</v>
      </c>
      <c r="I99" s="1854" t="s">
        <v>830</v>
      </c>
    </row>
    <row customHeight="1" ht="11.25">
      <c r="A100" s="1854" t="s">
        <v>2270</v>
      </c>
      <c r="B100" s="1854" t="s">
        <v>16</v>
      </c>
      <c r="C100" s="1854" t="s">
        <v>2630</v>
      </c>
      <c r="D100" s="1854" t="s">
        <v>2631</v>
      </c>
      <c r="E100" s="1854" t="s">
        <v>2632</v>
      </c>
      <c r="F100" s="1854" t="s">
        <v>2311</v>
      </c>
      <c r="G100" s="1854" t="s">
        <v>28</v>
      </c>
      <c r="H100" s="1854" t="s">
        <v>28</v>
      </c>
      <c r="I100" s="1854" t="s">
        <v>830</v>
      </c>
    </row>
    <row customHeight="1" ht="11.25">
      <c r="A101" s="1854" t="s">
        <v>2270</v>
      </c>
      <c r="B101" s="1854" t="s">
        <v>16</v>
      </c>
      <c r="C101" s="1854" t="s">
        <v>2633</v>
      </c>
      <c r="D101" s="1854" t="s">
        <v>2634</v>
      </c>
      <c r="E101" s="1854" t="s">
        <v>2635</v>
      </c>
      <c r="F101" s="1854" t="s">
        <v>2311</v>
      </c>
      <c r="G101" s="1854" t="s">
        <v>28</v>
      </c>
      <c r="H101" s="1854" t="s">
        <v>28</v>
      </c>
      <c r="I101" s="1854" t="s">
        <v>830</v>
      </c>
    </row>
    <row customHeight="1" ht="11.25">
      <c r="A102" s="1854" t="s">
        <v>2270</v>
      </c>
      <c r="B102" s="1854" t="s">
        <v>16</v>
      </c>
      <c r="C102" s="1854" t="s">
        <v>13</v>
      </c>
      <c r="D102" s="1854" t="s">
        <v>46</v>
      </c>
      <c r="E102" s="1854" t="s">
        <v>49</v>
      </c>
      <c r="F102" s="1854" t="s">
        <v>51</v>
      </c>
      <c r="G102" s="1854" t="s">
        <v>2629</v>
      </c>
      <c r="H102" s="1854" t="s">
        <v>28</v>
      </c>
      <c r="I102" s="1854" t="s">
        <v>830</v>
      </c>
    </row>
    <row customHeight="1" ht="11.25">
      <c r="A103" s="1854" t="s">
        <v>2270</v>
      </c>
      <c r="B103" s="1854" t="s">
        <v>16</v>
      </c>
      <c r="C103" s="1854" t="s">
        <v>2636</v>
      </c>
      <c r="D103" s="1854" t="s">
        <v>2637</v>
      </c>
      <c r="E103" s="1854" t="s">
        <v>2281</v>
      </c>
      <c r="F103" s="1854" t="s">
        <v>2638</v>
      </c>
      <c r="G103" s="1854" t="s">
        <v>28</v>
      </c>
      <c r="H103" s="1854" t="s">
        <v>28</v>
      </c>
      <c r="I103" s="1854" t="s">
        <v>830</v>
      </c>
    </row>
    <row customHeight="1" ht="11.25">
      <c r="A104" s="1854" t="s">
        <v>2270</v>
      </c>
      <c r="B104" s="1854" t="s">
        <v>16</v>
      </c>
      <c r="C104" s="1854" t="s">
        <v>2639</v>
      </c>
      <c r="D104" s="1854" t="s">
        <v>2640</v>
      </c>
      <c r="E104" s="1854" t="s">
        <v>2281</v>
      </c>
      <c r="F104" s="1854" t="s">
        <v>2440</v>
      </c>
      <c r="G104" s="1854" t="s">
        <v>28</v>
      </c>
      <c r="H104" s="1854" t="s">
        <v>28</v>
      </c>
      <c r="I104" s="1854" t="s">
        <v>830</v>
      </c>
    </row>
    <row customHeight="1" ht="11.25">
      <c r="A105" s="1854" t="s">
        <v>2270</v>
      </c>
      <c r="B105" s="1854" t="s">
        <v>16</v>
      </c>
      <c r="C105" s="1854" t="s">
        <v>2641</v>
      </c>
      <c r="D105" s="1854" t="s">
        <v>2642</v>
      </c>
      <c r="E105" s="1854" t="s">
        <v>2643</v>
      </c>
      <c r="F105" s="1854" t="s">
        <v>2644</v>
      </c>
      <c r="G105" s="1854" t="s">
        <v>28</v>
      </c>
      <c r="H105" s="1854" t="s">
        <v>28</v>
      </c>
      <c r="I105" s="1854" t="s">
        <v>830</v>
      </c>
    </row>
    <row customHeight="1" ht="11.25">
      <c r="A106" s="1854" t="s">
        <v>2270</v>
      </c>
      <c r="B106" s="1854" t="s">
        <v>16</v>
      </c>
      <c r="C106" s="1854" t="s">
        <v>2645</v>
      </c>
      <c r="D106" s="1854" t="s">
        <v>2642</v>
      </c>
      <c r="E106" s="1854" t="s">
        <v>2643</v>
      </c>
      <c r="F106" s="1854" t="s">
        <v>2646</v>
      </c>
      <c r="G106" s="1854" t="s">
        <v>2647</v>
      </c>
      <c r="H106" s="1854" t="s">
        <v>28</v>
      </c>
      <c r="I106" s="1854" t="s">
        <v>830</v>
      </c>
    </row>
    <row customHeight="1" ht="11.25">
      <c r="A107" s="1854" t="s">
        <v>2270</v>
      </c>
      <c r="B107" s="1854" t="s">
        <v>16</v>
      </c>
      <c r="C107" s="1854" t="s">
        <v>2648</v>
      </c>
      <c r="D107" s="1854" t="s">
        <v>2649</v>
      </c>
      <c r="E107" s="1854" t="s">
        <v>2650</v>
      </c>
      <c r="F107" s="1854" t="s">
        <v>2311</v>
      </c>
      <c r="G107" s="1854" t="s">
        <v>2651</v>
      </c>
      <c r="H107" s="1854" t="s">
        <v>28</v>
      </c>
      <c r="I107" s="1854" t="s">
        <v>830</v>
      </c>
    </row>
    <row customHeight="1" ht="11.25">
      <c r="A108" s="1854" t="s">
        <v>2270</v>
      </c>
      <c r="B108" s="1854" t="s">
        <v>16</v>
      </c>
      <c r="C108" s="1854" t="s">
        <v>2652</v>
      </c>
      <c r="D108" s="1854" t="s">
        <v>2653</v>
      </c>
      <c r="E108" s="1854" t="s">
        <v>2654</v>
      </c>
      <c r="F108" s="1854" t="s">
        <v>2325</v>
      </c>
      <c r="G108" s="1854" t="s">
        <v>2655</v>
      </c>
      <c r="H108" s="1854" t="s">
        <v>28</v>
      </c>
      <c r="I108" s="1854" t="s">
        <v>830</v>
      </c>
    </row>
    <row customHeight="1" ht="11.25">
      <c r="A109" s="1854" t="s">
        <v>2270</v>
      </c>
      <c r="B109" s="1854" t="s">
        <v>16</v>
      </c>
      <c r="C109" s="1854" t="s">
        <v>2656</v>
      </c>
      <c r="D109" s="1854" t="s">
        <v>2657</v>
      </c>
      <c r="E109" s="1854" t="s">
        <v>2658</v>
      </c>
      <c r="F109" s="1854" t="s">
        <v>2337</v>
      </c>
      <c r="G109" s="1854" t="s">
        <v>28</v>
      </c>
      <c r="H109" s="1854" t="s">
        <v>28</v>
      </c>
      <c r="I109" s="1854" t="s">
        <v>830</v>
      </c>
    </row>
    <row customHeight="1" ht="11.25">
      <c r="A110" s="1854" t="s">
        <v>2270</v>
      </c>
      <c r="B110" s="1854" t="s">
        <v>16</v>
      </c>
      <c r="C110" s="1854" t="s">
        <v>2659</v>
      </c>
      <c r="D110" s="1854" t="s">
        <v>2660</v>
      </c>
      <c r="E110" s="1854" t="s">
        <v>2661</v>
      </c>
      <c r="F110" s="1854" t="s">
        <v>2321</v>
      </c>
      <c r="G110" s="1854" t="s">
        <v>28</v>
      </c>
      <c r="H110" s="1854" t="s">
        <v>28</v>
      </c>
      <c r="I110" s="1854" t="s">
        <v>830</v>
      </c>
    </row>
    <row customHeight="1" ht="11.25">
      <c r="A111" s="1854" t="s">
        <v>2270</v>
      </c>
      <c r="B111" s="1854" t="s">
        <v>16</v>
      </c>
      <c r="C111" s="1854" t="s">
        <v>2662</v>
      </c>
      <c r="D111" s="1854" t="s">
        <v>2663</v>
      </c>
      <c r="E111" s="1854" t="s">
        <v>2664</v>
      </c>
      <c r="F111" s="1854" t="s">
        <v>2330</v>
      </c>
      <c r="G111" s="1854" t="s">
        <v>28</v>
      </c>
      <c r="H111" s="1854" t="s">
        <v>28</v>
      </c>
      <c r="I111" s="1854" t="s">
        <v>830</v>
      </c>
    </row>
    <row customHeight="1" ht="11.25">
      <c r="A112" s="1854" t="s">
        <v>2270</v>
      </c>
      <c r="B112" s="1854" t="s">
        <v>16</v>
      </c>
      <c r="C112" s="1854" t="s">
        <v>2665</v>
      </c>
      <c r="D112" s="1854" t="s">
        <v>2666</v>
      </c>
      <c r="E112" s="1854" t="s">
        <v>2667</v>
      </c>
      <c r="F112" s="1854" t="s">
        <v>2479</v>
      </c>
      <c r="G112" s="1854" t="s">
        <v>28</v>
      </c>
      <c r="H112" s="1854" t="s">
        <v>28</v>
      </c>
      <c r="I112" s="1854" t="s">
        <v>830</v>
      </c>
    </row>
    <row customHeight="1" ht="11.25">
      <c r="A113" s="1854" t="s">
        <v>2270</v>
      </c>
      <c r="B113" s="1854" t="s">
        <v>16</v>
      </c>
      <c r="C113" s="1854" t="s">
        <v>2668</v>
      </c>
      <c r="D113" s="1854" t="s">
        <v>2669</v>
      </c>
      <c r="E113" s="1854" t="s">
        <v>2670</v>
      </c>
      <c r="F113" s="1854" t="s">
        <v>2373</v>
      </c>
      <c r="G113" s="1854" t="s">
        <v>28</v>
      </c>
      <c r="H113" s="1854" t="s">
        <v>28</v>
      </c>
      <c r="I113" s="1854" t="s">
        <v>830</v>
      </c>
    </row>
    <row customHeight="1" ht="11.25">
      <c r="A114" s="1854" t="s">
        <v>2270</v>
      </c>
      <c r="B114" s="1854" t="s">
        <v>16</v>
      </c>
      <c r="C114" s="1854" t="s">
        <v>2671</v>
      </c>
      <c r="D114" s="1854" t="s">
        <v>2672</v>
      </c>
      <c r="E114" s="1854" t="s">
        <v>2673</v>
      </c>
      <c r="F114" s="1854" t="s">
        <v>2278</v>
      </c>
      <c r="G114" s="1854" t="s">
        <v>2674</v>
      </c>
      <c r="H114" s="1854" t="s">
        <v>28</v>
      </c>
      <c r="I114" s="1854" t="s">
        <v>830</v>
      </c>
    </row>
    <row customHeight="1" ht="11.25">
      <c r="A115" s="1854" t="s">
        <v>2270</v>
      </c>
      <c r="B115" s="1854" t="s">
        <v>16</v>
      </c>
      <c r="C115" s="1854" t="s">
        <v>2675</v>
      </c>
      <c r="D115" s="1854" t="s">
        <v>2676</v>
      </c>
      <c r="E115" s="1854" t="s">
        <v>2677</v>
      </c>
      <c r="F115" s="1854" t="s">
        <v>2678</v>
      </c>
      <c r="G115" s="1854" t="s">
        <v>28</v>
      </c>
      <c r="H115" s="1854" t="s">
        <v>28</v>
      </c>
      <c r="I115" s="1854" t="s">
        <v>830</v>
      </c>
    </row>
    <row customHeight="1" ht="11.25">
      <c r="A116" s="1854" t="s">
        <v>2270</v>
      </c>
      <c r="B116" s="1854" t="s">
        <v>16</v>
      </c>
      <c r="C116" s="1854" t="s">
        <v>2679</v>
      </c>
      <c r="D116" s="1854" t="s">
        <v>2680</v>
      </c>
      <c r="E116" s="1854" t="s">
        <v>2681</v>
      </c>
      <c r="F116" s="1854" t="s">
        <v>2302</v>
      </c>
      <c r="G116" s="1854" t="s">
        <v>2682</v>
      </c>
      <c r="H116" s="1854" t="s">
        <v>28</v>
      </c>
      <c r="I116" s="1854" t="s">
        <v>830</v>
      </c>
    </row>
    <row customHeight="1" ht="11.25">
      <c r="A117" s="1854" t="s">
        <v>2270</v>
      </c>
      <c r="B117" s="1854" t="s">
        <v>16</v>
      </c>
      <c r="C117" s="1854" t="s">
        <v>2683</v>
      </c>
      <c r="D117" s="1854" t="s">
        <v>2684</v>
      </c>
      <c r="E117" s="1854" t="s">
        <v>2685</v>
      </c>
      <c r="F117" s="1854" t="s">
        <v>2488</v>
      </c>
      <c r="G117" s="1854" t="s">
        <v>28</v>
      </c>
      <c r="H117" s="1854" t="s">
        <v>28</v>
      </c>
      <c r="I117" s="1854" t="s">
        <v>830</v>
      </c>
    </row>
    <row customHeight="1" ht="11.25">
      <c r="A118" s="1854" t="s">
        <v>2270</v>
      </c>
      <c r="B118" s="1854" t="s">
        <v>16</v>
      </c>
      <c r="C118" s="1854" t="s">
        <v>2686</v>
      </c>
      <c r="D118" s="1854" t="s">
        <v>2687</v>
      </c>
      <c r="E118" s="1854" t="s">
        <v>2688</v>
      </c>
      <c r="F118" s="1854" t="s">
        <v>2435</v>
      </c>
      <c r="G118" s="1854" t="s">
        <v>28</v>
      </c>
      <c r="H118" s="1854" t="s">
        <v>28</v>
      </c>
      <c r="I118" s="1854" t="s">
        <v>830</v>
      </c>
    </row>
    <row customHeight="1" ht="11.25">
      <c r="A119" s="1854" t="s">
        <v>2270</v>
      </c>
      <c r="B119" s="1854" t="s">
        <v>16</v>
      </c>
      <c r="C119" s="1854" t="s">
        <v>2689</v>
      </c>
      <c r="D119" s="1854" t="s">
        <v>2690</v>
      </c>
      <c r="E119" s="1854" t="s">
        <v>2691</v>
      </c>
      <c r="F119" s="1854" t="s">
        <v>2302</v>
      </c>
      <c r="G119" s="1854" t="s">
        <v>2692</v>
      </c>
      <c r="H119" s="1854" t="s">
        <v>28</v>
      </c>
      <c r="I119" s="1854" t="s">
        <v>830</v>
      </c>
    </row>
    <row customHeight="1" ht="11.25">
      <c r="A120" s="1854" t="s">
        <v>2270</v>
      </c>
      <c r="B120" s="1854" t="s">
        <v>16</v>
      </c>
      <c r="C120" s="1854" t="s">
        <v>2693</v>
      </c>
      <c r="D120" s="1854" t="s">
        <v>2694</v>
      </c>
      <c r="E120" s="1854" t="s">
        <v>2695</v>
      </c>
      <c r="F120" s="1854" t="s">
        <v>2302</v>
      </c>
      <c r="G120" s="1854" t="s">
        <v>28</v>
      </c>
      <c r="H120" s="1854" t="s">
        <v>28</v>
      </c>
      <c r="I120" s="1854" t="s">
        <v>830</v>
      </c>
    </row>
    <row customHeight="1" ht="11.25">
      <c r="A121" s="1854" t="s">
        <v>2270</v>
      </c>
      <c r="B121" s="1854" t="s">
        <v>16</v>
      </c>
      <c r="C121" s="1854" t="s">
        <v>2696</v>
      </c>
      <c r="D121" s="1854" t="s">
        <v>2697</v>
      </c>
      <c r="E121" s="1854" t="s">
        <v>2698</v>
      </c>
      <c r="F121" s="1854" t="s">
        <v>2488</v>
      </c>
      <c r="G121" s="1854" t="s">
        <v>28</v>
      </c>
      <c r="H121" s="1854" t="s">
        <v>28</v>
      </c>
      <c r="I121" s="1854" t="s">
        <v>830</v>
      </c>
    </row>
    <row customHeight="1" ht="11.25">
      <c r="A122" s="1854" t="s">
        <v>2270</v>
      </c>
      <c r="B122" s="1854" t="s">
        <v>16</v>
      </c>
      <c r="C122" s="1854" t="s">
        <v>2699</v>
      </c>
      <c r="D122" s="1854" t="s">
        <v>2700</v>
      </c>
      <c r="E122" s="1854" t="s">
        <v>2701</v>
      </c>
      <c r="F122" s="1854" t="s">
        <v>2678</v>
      </c>
      <c r="G122" s="1854" t="s">
        <v>28</v>
      </c>
      <c r="H122" s="1854" t="s">
        <v>28</v>
      </c>
      <c r="I122" s="1854" t="s">
        <v>830</v>
      </c>
    </row>
    <row customHeight="1" ht="11.25">
      <c r="A123" s="1854" t="s">
        <v>2270</v>
      </c>
      <c r="B123" s="1854" t="s">
        <v>16</v>
      </c>
      <c r="C123" s="1854" t="s">
        <v>2702</v>
      </c>
      <c r="D123" s="1854" t="s">
        <v>2703</v>
      </c>
      <c r="E123" s="1854" t="s">
        <v>2704</v>
      </c>
      <c r="F123" s="1854" t="s">
        <v>2373</v>
      </c>
      <c r="G123" s="1854" t="s">
        <v>2705</v>
      </c>
      <c r="H123" s="1854" t="s">
        <v>28</v>
      </c>
      <c r="I123" s="1854" t="s">
        <v>830</v>
      </c>
    </row>
    <row customHeight="1" ht="11.25">
      <c r="A124" s="1854" t="s">
        <v>2270</v>
      </c>
      <c r="B124" s="1854" t="s">
        <v>16</v>
      </c>
      <c r="C124" s="1854" t="s">
        <v>2706</v>
      </c>
      <c r="D124" s="1854" t="s">
        <v>2707</v>
      </c>
      <c r="E124" s="1854" t="s">
        <v>2708</v>
      </c>
      <c r="F124" s="1854" t="s">
        <v>2302</v>
      </c>
      <c r="G124" s="1854" t="s">
        <v>28</v>
      </c>
      <c r="H124" s="1854" t="s">
        <v>28</v>
      </c>
      <c r="I124" s="1854" t="s">
        <v>830</v>
      </c>
    </row>
    <row customHeight="1" ht="11.25">
      <c r="A125" s="1854" t="s">
        <v>2270</v>
      </c>
      <c r="B125" s="1854" t="s">
        <v>16</v>
      </c>
      <c r="C125" s="1854" t="s">
        <v>2709</v>
      </c>
      <c r="D125" s="1854" t="s">
        <v>2710</v>
      </c>
      <c r="E125" s="1854" t="s">
        <v>2711</v>
      </c>
      <c r="F125" s="1854" t="s">
        <v>2358</v>
      </c>
      <c r="G125" s="1854" t="s">
        <v>28</v>
      </c>
      <c r="H125" s="1854" t="s">
        <v>28</v>
      </c>
      <c r="I125" s="1854" t="s">
        <v>830</v>
      </c>
    </row>
    <row customHeight="1" ht="11.25">
      <c r="A126" s="1854" t="s">
        <v>2270</v>
      </c>
      <c r="B126" s="1854" t="s">
        <v>16</v>
      </c>
      <c r="C126" s="1854" t="s">
        <v>2712</v>
      </c>
      <c r="D126" s="1854" t="s">
        <v>2713</v>
      </c>
      <c r="E126" s="1854" t="s">
        <v>2714</v>
      </c>
      <c r="F126" s="1854" t="s">
        <v>2715</v>
      </c>
      <c r="G126" s="1854" t="s">
        <v>2716</v>
      </c>
      <c r="H126" s="1854" t="s">
        <v>28</v>
      </c>
      <c r="I126" s="1854" t="s">
        <v>830</v>
      </c>
    </row>
    <row customHeight="1" ht="11.25">
      <c r="A127" s="1854" t="s">
        <v>2270</v>
      </c>
      <c r="B127" s="1854" t="s">
        <v>16</v>
      </c>
      <c r="C127" s="1854" t="s">
        <v>2717</v>
      </c>
      <c r="D127" s="1854" t="s">
        <v>2718</v>
      </c>
      <c r="E127" s="1854" t="s">
        <v>2719</v>
      </c>
      <c r="F127" s="1854" t="s">
        <v>2678</v>
      </c>
      <c r="G127" s="1854" t="s">
        <v>28</v>
      </c>
      <c r="H127" s="1854" t="s">
        <v>28</v>
      </c>
      <c r="I127" s="1854" t="s">
        <v>830</v>
      </c>
    </row>
    <row customHeight="1" ht="11.25">
      <c r="A128" s="1854" t="s">
        <v>2270</v>
      </c>
      <c r="B128" s="1854" t="s">
        <v>16</v>
      </c>
      <c r="C128" s="1854" t="s">
        <v>2720</v>
      </c>
      <c r="D128" s="1854" t="s">
        <v>2721</v>
      </c>
      <c r="E128" s="1854" t="s">
        <v>2273</v>
      </c>
      <c r="F128" s="1854" t="s">
        <v>2722</v>
      </c>
      <c r="G128" s="1854" t="s">
        <v>2723</v>
      </c>
      <c r="H128" s="1854" t="s">
        <v>28</v>
      </c>
      <c r="I128" s="1854" t="s">
        <v>830</v>
      </c>
    </row>
    <row customHeight="1" ht="11.25">
      <c r="A129" s="1854" t="s">
        <v>2270</v>
      </c>
      <c r="B129" s="1854" t="s">
        <v>16</v>
      </c>
      <c r="C129" s="1854" t="s">
        <v>2724</v>
      </c>
      <c r="D129" s="1854" t="s">
        <v>2725</v>
      </c>
      <c r="E129" s="1854" t="s">
        <v>2273</v>
      </c>
      <c r="F129" s="1854" t="s">
        <v>2726</v>
      </c>
      <c r="G129" s="1854" t="s">
        <v>2723</v>
      </c>
      <c r="H129" s="1854" t="s">
        <v>28</v>
      </c>
      <c r="I129" s="1854" t="s">
        <v>830</v>
      </c>
    </row>
    <row customHeight="1" ht="11.25">
      <c r="A130" s="1854" t="s">
        <v>2270</v>
      </c>
      <c r="B130" s="1854" t="s">
        <v>16</v>
      </c>
      <c r="C130" s="1854" t="s">
        <v>2727</v>
      </c>
      <c r="D130" s="1854" t="s">
        <v>2728</v>
      </c>
      <c r="E130" s="1854" t="s">
        <v>2273</v>
      </c>
      <c r="F130" s="1854" t="s">
        <v>2729</v>
      </c>
      <c r="G130" s="1854" t="s">
        <v>2723</v>
      </c>
      <c r="H130" s="1854" t="s">
        <v>28</v>
      </c>
      <c r="I130" s="1854" t="s">
        <v>830</v>
      </c>
    </row>
    <row customHeight="1" ht="11.25">
      <c r="A131" s="1854" t="s">
        <v>2270</v>
      </c>
      <c r="B131" s="1854" t="s">
        <v>16</v>
      </c>
      <c r="C131" s="1854" t="s">
        <v>2730</v>
      </c>
      <c r="D131" s="1854" t="s">
        <v>2731</v>
      </c>
      <c r="E131" s="1854" t="s">
        <v>2732</v>
      </c>
      <c r="F131" s="1854" t="s">
        <v>2733</v>
      </c>
      <c r="G131" s="1854" t="s">
        <v>2734</v>
      </c>
      <c r="H131" s="1854" t="s">
        <v>28</v>
      </c>
      <c r="I131" s="1854" t="s">
        <v>830</v>
      </c>
    </row>
    <row customHeight="1" ht="11.25">
      <c r="A132" s="1854" t="s">
        <v>2270</v>
      </c>
      <c r="B132" s="1854" t="s">
        <v>16</v>
      </c>
      <c r="C132" s="1854" t="s">
        <v>2735</v>
      </c>
      <c r="D132" s="1854" t="s">
        <v>2736</v>
      </c>
      <c r="E132" s="1854" t="s">
        <v>2737</v>
      </c>
      <c r="F132" s="1854" t="s">
        <v>2302</v>
      </c>
      <c r="G132" s="1854" t="s">
        <v>28</v>
      </c>
      <c r="H132" s="1854" t="s">
        <v>28</v>
      </c>
      <c r="I132" s="1854" t="s">
        <v>830</v>
      </c>
    </row>
    <row customHeight="1" ht="11.25">
      <c r="A133" s="1854" t="s">
        <v>2270</v>
      </c>
      <c r="B133" s="1854" t="s">
        <v>16</v>
      </c>
      <c r="C133" s="1854" t="s">
        <v>2738</v>
      </c>
      <c r="D133" s="1854" t="s">
        <v>2739</v>
      </c>
      <c r="E133" s="1854" t="s">
        <v>2740</v>
      </c>
      <c r="F133" s="1854" t="s">
        <v>2278</v>
      </c>
      <c r="G133" s="1854" t="s">
        <v>28</v>
      </c>
      <c r="H133" s="1854" t="s">
        <v>28</v>
      </c>
      <c r="I133" s="1854" t="s">
        <v>830</v>
      </c>
    </row>
    <row customHeight="1" ht="11.25">
      <c r="A134" s="1854" t="s">
        <v>2270</v>
      </c>
      <c r="B134" s="1854" t="s">
        <v>16</v>
      </c>
      <c r="C134" s="1854" t="s">
        <v>2741</v>
      </c>
      <c r="D134" s="1854" t="s">
        <v>2742</v>
      </c>
      <c r="E134" s="1854" t="s">
        <v>2743</v>
      </c>
      <c r="F134" s="1854" t="s">
        <v>2337</v>
      </c>
      <c r="G134" s="1854" t="s">
        <v>28</v>
      </c>
      <c r="H134" s="1854" t="s">
        <v>28</v>
      </c>
      <c r="I134" s="1854" t="s">
        <v>830</v>
      </c>
    </row>
    <row customHeight="1" ht="11.25">
      <c r="A135" s="1854" t="s">
        <v>2270</v>
      </c>
      <c r="B135" s="1854" t="s">
        <v>16</v>
      </c>
      <c r="C135" s="1854" t="s">
        <v>2744</v>
      </c>
      <c r="D135" s="1854" t="s">
        <v>2745</v>
      </c>
      <c r="E135" s="1854" t="s">
        <v>2306</v>
      </c>
      <c r="F135" s="1854" t="s">
        <v>2746</v>
      </c>
      <c r="G135" s="1854" t="s">
        <v>28</v>
      </c>
      <c r="H135" s="1854" t="s">
        <v>28</v>
      </c>
      <c r="I135" s="1854" t="s">
        <v>830</v>
      </c>
    </row>
    <row customHeight="1" ht="11.25">
      <c r="A136" s="1854" t="s">
        <v>2270</v>
      </c>
      <c r="B136" s="1854" t="s">
        <v>16</v>
      </c>
      <c r="C136" s="1854" t="s">
        <v>2747</v>
      </c>
      <c r="D136" s="1854" t="s">
        <v>2748</v>
      </c>
      <c r="E136" s="1854" t="s">
        <v>2749</v>
      </c>
      <c r="F136" s="1854" t="s">
        <v>2337</v>
      </c>
      <c r="G136" s="1854" t="s">
        <v>28</v>
      </c>
      <c r="H136" s="1854" t="s">
        <v>28</v>
      </c>
      <c r="I136" s="1854" t="s">
        <v>830</v>
      </c>
    </row>
    <row customHeight="1" ht="11.25">
      <c r="A137" s="1854" t="s">
        <v>2270</v>
      </c>
      <c r="B137" s="1854" t="s">
        <v>16</v>
      </c>
      <c r="C137" s="1854" t="s">
        <v>2750</v>
      </c>
      <c r="D137" s="1854" t="s">
        <v>2751</v>
      </c>
      <c r="E137" s="1854" t="s">
        <v>2752</v>
      </c>
      <c r="F137" s="1854" t="s">
        <v>2337</v>
      </c>
      <c r="G137" s="1854" t="s">
        <v>28</v>
      </c>
      <c r="H137" s="1854" t="s">
        <v>28</v>
      </c>
      <c r="I137" s="1854" t="s">
        <v>830</v>
      </c>
    </row>
    <row customHeight="1" ht="11.25">
      <c r="A138" s="1854" t="s">
        <v>2270</v>
      </c>
      <c r="B138" s="1854" t="s">
        <v>16</v>
      </c>
      <c r="C138" s="1854" t="s">
        <v>2753</v>
      </c>
      <c r="D138" s="1854" t="s">
        <v>2754</v>
      </c>
      <c r="E138" s="1854" t="s">
        <v>2755</v>
      </c>
      <c r="F138" s="1854" t="s">
        <v>2457</v>
      </c>
      <c r="G138" s="1854" t="s">
        <v>28</v>
      </c>
      <c r="H138" s="1854" t="s">
        <v>28</v>
      </c>
      <c r="I138" s="1854" t="s">
        <v>830</v>
      </c>
    </row>
    <row customHeight="1" ht="11.25">
      <c r="A139" s="1854" t="s">
        <v>2270</v>
      </c>
      <c r="B139" s="1854" t="s">
        <v>16</v>
      </c>
      <c r="C139" s="1854" t="s">
        <v>2756</v>
      </c>
      <c r="D139" s="1854" t="s">
        <v>2757</v>
      </c>
      <c r="E139" s="1854" t="s">
        <v>2758</v>
      </c>
      <c r="F139" s="1854" t="s">
        <v>51</v>
      </c>
      <c r="G139" s="1854" t="s">
        <v>28</v>
      </c>
      <c r="H139" s="1854" t="s">
        <v>28</v>
      </c>
      <c r="I139" s="1854" t="s">
        <v>830</v>
      </c>
    </row>
    <row customHeight="1" ht="11.25">
      <c r="A140" s="1854" t="s">
        <v>2270</v>
      </c>
      <c r="B140" s="1854" t="s">
        <v>16</v>
      </c>
      <c r="C140" s="1854" t="s">
        <v>2759</v>
      </c>
      <c r="D140" s="1854" t="s">
        <v>2760</v>
      </c>
      <c r="E140" s="1854" t="s">
        <v>2761</v>
      </c>
      <c r="F140" s="1854" t="s">
        <v>2373</v>
      </c>
      <c r="G140" s="1854" t="s">
        <v>2762</v>
      </c>
      <c r="H140" s="1854" t="s">
        <v>28</v>
      </c>
      <c r="I140" s="1854" t="s">
        <v>830</v>
      </c>
    </row>
    <row customHeight="1" ht="11.25">
      <c r="A141" s="1854" t="s">
        <v>2270</v>
      </c>
      <c r="B141" s="1854" t="s">
        <v>16</v>
      </c>
      <c r="C141" s="1854" t="s">
        <v>2763</v>
      </c>
      <c r="D141" s="1854" t="s">
        <v>2764</v>
      </c>
      <c r="E141" s="1854" t="s">
        <v>2273</v>
      </c>
      <c r="F141" s="1854" t="s">
        <v>2502</v>
      </c>
      <c r="G141" s="1854" t="s">
        <v>2723</v>
      </c>
      <c r="H141" s="1854" t="s">
        <v>28</v>
      </c>
      <c r="I141" s="1854" t="s">
        <v>830</v>
      </c>
    </row>
    <row customHeight="1" ht="11.25">
      <c r="A142" s="1854" t="s">
        <v>2270</v>
      </c>
      <c r="B142" s="1854" t="s">
        <v>16</v>
      </c>
      <c r="C142" s="1854" t="s">
        <v>2765</v>
      </c>
      <c r="D142" s="1854" t="s">
        <v>2766</v>
      </c>
      <c r="E142" s="1854" t="s">
        <v>2767</v>
      </c>
      <c r="F142" s="1854" t="s">
        <v>2373</v>
      </c>
      <c r="G142" s="1854" t="s">
        <v>28</v>
      </c>
      <c r="H142" s="1854" t="s">
        <v>28</v>
      </c>
      <c r="I142" s="1854" t="s">
        <v>830</v>
      </c>
    </row>
    <row customHeight="1" ht="11.25">
      <c r="A143" s="1854" t="s">
        <v>2270</v>
      </c>
      <c r="B143" s="1854" t="s">
        <v>16</v>
      </c>
      <c r="C143" s="1854" t="s">
        <v>2768</v>
      </c>
      <c r="D143" s="1854" t="s">
        <v>2769</v>
      </c>
      <c r="E143" s="1854" t="s">
        <v>2770</v>
      </c>
      <c r="F143" s="1854" t="s">
        <v>2373</v>
      </c>
      <c r="G143" s="1854" t="s">
        <v>2771</v>
      </c>
      <c r="H143" s="1854" t="s">
        <v>28</v>
      </c>
      <c r="I143" s="1854" t="s">
        <v>830</v>
      </c>
    </row>
    <row customHeight="1" ht="11.25">
      <c r="A144" s="1854" t="s">
        <v>2270</v>
      </c>
      <c r="B144" s="1854" t="s">
        <v>16</v>
      </c>
      <c r="C144" s="1854" t="s">
        <v>2772</v>
      </c>
      <c r="D144" s="1854" t="s">
        <v>2773</v>
      </c>
      <c r="E144" s="1854" t="s">
        <v>2774</v>
      </c>
      <c r="F144" s="1854" t="s">
        <v>2373</v>
      </c>
      <c r="G144" s="1854" t="s">
        <v>28</v>
      </c>
      <c r="H144" s="1854" t="s">
        <v>28</v>
      </c>
      <c r="I144" s="1854" t="s">
        <v>830</v>
      </c>
    </row>
    <row customHeight="1" ht="11.25">
      <c r="A145" s="1854" t="s">
        <v>2270</v>
      </c>
      <c r="B145" s="1854" t="s">
        <v>16</v>
      </c>
      <c r="C145" s="1854" t="s">
        <v>2775</v>
      </c>
      <c r="D145" s="1854" t="s">
        <v>2776</v>
      </c>
      <c r="E145" s="1854" t="s">
        <v>2643</v>
      </c>
      <c r="F145" s="1854" t="s">
        <v>2777</v>
      </c>
      <c r="G145" s="1854" t="s">
        <v>28</v>
      </c>
      <c r="H145" s="1854" t="s">
        <v>28</v>
      </c>
      <c r="I145" s="1854" t="s">
        <v>830</v>
      </c>
    </row>
    <row customHeight="1" ht="11.25">
      <c r="A146" s="1854" t="s">
        <v>2270</v>
      </c>
      <c r="B146" s="1854" t="s">
        <v>16</v>
      </c>
      <c r="C146" s="1854" t="s">
        <v>2778</v>
      </c>
      <c r="D146" s="1854" t="s">
        <v>2779</v>
      </c>
      <c r="E146" s="1854" t="s">
        <v>2780</v>
      </c>
      <c r="F146" s="1854" t="s">
        <v>2435</v>
      </c>
      <c r="G146" s="1854" t="s">
        <v>2781</v>
      </c>
      <c r="H146" s="1854" t="s">
        <v>28</v>
      </c>
      <c r="I146" s="1854" t="s">
        <v>830</v>
      </c>
    </row>
    <row customHeight="1" ht="11.25">
      <c r="A147" s="1854" t="s">
        <v>2270</v>
      </c>
      <c r="B147" s="1854" t="s">
        <v>16</v>
      </c>
      <c r="C147" s="1854" t="s">
        <v>2782</v>
      </c>
      <c r="D147" s="1854" t="s">
        <v>2783</v>
      </c>
      <c r="E147" s="1854" t="s">
        <v>2784</v>
      </c>
      <c r="F147" s="1854" t="s">
        <v>2373</v>
      </c>
      <c r="G147" s="1854" t="s">
        <v>28</v>
      </c>
      <c r="H147" s="1854" t="s">
        <v>28</v>
      </c>
      <c r="I147" s="1854" t="s">
        <v>830</v>
      </c>
    </row>
    <row customHeight="1" ht="11.25">
      <c r="A148" s="1854" t="s">
        <v>2270</v>
      </c>
      <c r="B148" s="1854" t="s">
        <v>16</v>
      </c>
      <c r="C148" s="1854" t="s">
        <v>2785</v>
      </c>
      <c r="D148" s="1854" t="s">
        <v>2786</v>
      </c>
      <c r="E148" s="1854" t="s">
        <v>2787</v>
      </c>
      <c r="F148" s="1854" t="s">
        <v>2349</v>
      </c>
      <c r="G148" s="1854" t="s">
        <v>28</v>
      </c>
      <c r="H148" s="1854" t="s">
        <v>28</v>
      </c>
      <c r="I148" s="1854" t="s">
        <v>830</v>
      </c>
    </row>
    <row customHeight="1" ht="11.25">
      <c r="A149" s="1854" t="s">
        <v>2270</v>
      </c>
      <c r="B149" s="1854" t="s">
        <v>16</v>
      </c>
      <c r="C149" s="1854" t="s">
        <v>2788</v>
      </c>
      <c r="D149" s="1854" t="s">
        <v>2789</v>
      </c>
      <c r="E149" s="1854" t="s">
        <v>2790</v>
      </c>
      <c r="F149" s="1854" t="s">
        <v>2337</v>
      </c>
      <c r="G149" s="1854" t="s">
        <v>2791</v>
      </c>
      <c r="H149" s="1854" t="s">
        <v>28</v>
      </c>
      <c r="I149" s="1854" t="s">
        <v>830</v>
      </c>
    </row>
    <row customHeight="1" ht="11.25">
      <c r="A150" s="1854" t="s">
        <v>2270</v>
      </c>
      <c r="B150" s="1854" t="s">
        <v>16</v>
      </c>
      <c r="C150" s="1854" t="s">
        <v>2792</v>
      </c>
      <c r="D150" s="1854" t="s">
        <v>2793</v>
      </c>
      <c r="E150" s="1854" t="s">
        <v>2794</v>
      </c>
      <c r="F150" s="1854" t="s">
        <v>2353</v>
      </c>
      <c r="G150" s="1854" t="s">
        <v>28</v>
      </c>
      <c r="H150" s="1854" t="s">
        <v>28</v>
      </c>
      <c r="I150" s="1854" t="s">
        <v>830</v>
      </c>
    </row>
    <row customHeight="1" ht="11.25">
      <c r="A151" s="1854" t="s">
        <v>2270</v>
      </c>
      <c r="B151" s="1854" t="s">
        <v>16</v>
      </c>
      <c r="C151" s="1854" t="s">
        <v>2795</v>
      </c>
      <c r="D151" s="1854" t="s">
        <v>2796</v>
      </c>
      <c r="E151" s="1854" t="s">
        <v>2797</v>
      </c>
      <c r="F151" s="1854" t="s">
        <v>51</v>
      </c>
      <c r="G151" s="1854" t="s">
        <v>28</v>
      </c>
      <c r="H151" s="1854" t="s">
        <v>28</v>
      </c>
      <c r="I151" s="1854" t="s">
        <v>830</v>
      </c>
    </row>
    <row customHeight="1" ht="11.25">
      <c r="A152" s="1854" t="s">
        <v>2270</v>
      </c>
      <c r="B152" s="1854" t="s">
        <v>16</v>
      </c>
      <c r="C152" s="1854" t="s">
        <v>2798</v>
      </c>
      <c r="D152" s="1854" t="s">
        <v>2799</v>
      </c>
      <c r="E152" s="1854" t="s">
        <v>2800</v>
      </c>
      <c r="F152" s="1854" t="s">
        <v>2435</v>
      </c>
      <c r="G152" s="1854" t="s">
        <v>28</v>
      </c>
      <c r="H152" s="1854" t="s">
        <v>28</v>
      </c>
      <c r="I152" s="1854" t="s">
        <v>830</v>
      </c>
    </row>
    <row customHeight="1" ht="11.25">
      <c r="A153" s="1854" t="s">
        <v>2270</v>
      </c>
      <c r="B153" s="1854" t="s">
        <v>16</v>
      </c>
      <c r="C153" s="1854" t="s">
        <v>2801</v>
      </c>
      <c r="D153" s="1854" t="s">
        <v>2802</v>
      </c>
      <c r="E153" s="1854" t="s">
        <v>2803</v>
      </c>
      <c r="F153" s="1854" t="s">
        <v>2373</v>
      </c>
      <c r="G153" s="1854" t="s">
        <v>28</v>
      </c>
      <c r="H153" s="1854" t="s">
        <v>28</v>
      </c>
      <c r="I153" s="1854" t="s">
        <v>830</v>
      </c>
    </row>
    <row customHeight="1" ht="11.25">
      <c r="A154" s="1854" t="s">
        <v>2270</v>
      </c>
      <c r="B154" s="1854" t="s">
        <v>16</v>
      </c>
      <c r="C154" s="1854" t="s">
        <v>2804</v>
      </c>
      <c r="D154" s="1854" t="s">
        <v>2805</v>
      </c>
      <c r="E154" s="1854" t="s">
        <v>2806</v>
      </c>
      <c r="F154" s="1854" t="s">
        <v>2311</v>
      </c>
      <c r="G154" s="1854" t="s">
        <v>28</v>
      </c>
      <c r="H154" s="1854" t="s">
        <v>28</v>
      </c>
      <c r="I154" s="1854" t="s">
        <v>830</v>
      </c>
    </row>
    <row customHeight="1" ht="11.25">
      <c r="A155" s="1854" t="s">
        <v>2270</v>
      </c>
      <c r="B155" s="1854" t="s">
        <v>16</v>
      </c>
      <c r="C155" s="1854" t="s">
        <v>2807</v>
      </c>
      <c r="D155" s="1854" t="s">
        <v>2808</v>
      </c>
      <c r="E155" s="1854" t="s">
        <v>2809</v>
      </c>
      <c r="F155" s="1854" t="s">
        <v>2302</v>
      </c>
      <c r="G155" s="1854" t="s">
        <v>2810</v>
      </c>
      <c r="H155" s="1854" t="s">
        <v>28</v>
      </c>
      <c r="I155" s="1854" t="s">
        <v>830</v>
      </c>
    </row>
    <row customHeight="1" ht="11.25">
      <c r="A156" s="1854" t="s">
        <v>2270</v>
      </c>
      <c r="B156" s="1854" t="s">
        <v>16</v>
      </c>
      <c r="C156" s="1854" t="s">
        <v>2811</v>
      </c>
      <c r="D156" s="1854" t="s">
        <v>2812</v>
      </c>
      <c r="E156" s="1854" t="s">
        <v>2813</v>
      </c>
      <c r="F156" s="1854" t="s">
        <v>2814</v>
      </c>
      <c r="G156" s="1854" t="s">
        <v>28</v>
      </c>
      <c r="H156" s="1854" t="s">
        <v>28</v>
      </c>
      <c r="I156" s="1854" t="s">
        <v>830</v>
      </c>
    </row>
    <row customHeight="1" ht="11.25">
      <c r="A157" s="1854" t="s">
        <v>2270</v>
      </c>
      <c r="B157" s="1854" t="s">
        <v>16</v>
      </c>
      <c r="C157" s="1854" t="s">
        <v>2815</v>
      </c>
      <c r="D157" s="1854" t="s">
        <v>2816</v>
      </c>
      <c r="E157" s="1854" t="s">
        <v>2817</v>
      </c>
      <c r="F157" s="1854" t="s">
        <v>2302</v>
      </c>
      <c r="G157" s="1854" t="s">
        <v>28</v>
      </c>
      <c r="H157" s="1854" t="s">
        <v>28</v>
      </c>
      <c r="I157" s="1854" t="s">
        <v>830</v>
      </c>
    </row>
    <row customHeight="1" ht="11.25">
      <c r="A158" s="1854" t="s">
        <v>2270</v>
      </c>
      <c r="B158" s="1854" t="s">
        <v>16</v>
      </c>
      <c r="C158" s="1854" t="s">
        <v>2818</v>
      </c>
      <c r="D158" s="1854" t="s">
        <v>2819</v>
      </c>
      <c r="E158" s="1854" t="s">
        <v>2820</v>
      </c>
      <c r="F158" s="1854" t="s">
        <v>2302</v>
      </c>
      <c r="G158" s="1854" t="s">
        <v>28</v>
      </c>
      <c r="H158" s="1854" t="s">
        <v>28</v>
      </c>
      <c r="I158" s="1854" t="s">
        <v>830</v>
      </c>
    </row>
    <row customHeight="1" ht="11.25">
      <c r="A159" s="1854" t="s">
        <v>2270</v>
      </c>
      <c r="B159" s="1854" t="s">
        <v>16</v>
      </c>
      <c r="C159" s="1854" t="s">
        <v>2821</v>
      </c>
      <c r="D159" s="1854" t="s">
        <v>2822</v>
      </c>
      <c r="E159" s="1854" t="s">
        <v>2823</v>
      </c>
      <c r="F159" s="1854" t="s">
        <v>2330</v>
      </c>
      <c r="G159" s="1854" t="s">
        <v>2824</v>
      </c>
      <c r="H159" s="1854" t="s">
        <v>28</v>
      </c>
      <c r="I159" s="1854" t="s">
        <v>830</v>
      </c>
    </row>
    <row customHeight="1" ht="11.25">
      <c r="A160" s="1854" t="s">
        <v>2270</v>
      </c>
      <c r="B160" s="1854" t="s">
        <v>16</v>
      </c>
      <c r="C160" s="1854" t="s">
        <v>2825</v>
      </c>
      <c r="D160" s="1854" t="s">
        <v>2826</v>
      </c>
      <c r="E160" s="1854" t="s">
        <v>2827</v>
      </c>
      <c r="F160" s="1854" t="s">
        <v>2828</v>
      </c>
      <c r="G160" s="1854" t="s">
        <v>2829</v>
      </c>
      <c r="H160" s="1854" t="s">
        <v>28</v>
      </c>
      <c r="I160" s="1854" t="s">
        <v>830</v>
      </c>
    </row>
    <row customHeight="1" ht="11.25">
      <c r="A161" s="1854" t="s">
        <v>2270</v>
      </c>
      <c r="B161" s="1854" t="s">
        <v>16</v>
      </c>
      <c r="C161" s="1854" t="s">
        <v>2830</v>
      </c>
      <c r="D161" s="1854" t="s">
        <v>2831</v>
      </c>
      <c r="E161" s="1854" t="s">
        <v>2832</v>
      </c>
      <c r="F161" s="1854" t="s">
        <v>2302</v>
      </c>
      <c r="G161" s="1854" t="s">
        <v>28</v>
      </c>
      <c r="H161" s="1854" t="s">
        <v>28</v>
      </c>
      <c r="I161" s="1854" t="s">
        <v>830</v>
      </c>
    </row>
    <row customHeight="1" ht="11.25">
      <c r="A162" s="1854" t="s">
        <v>2270</v>
      </c>
      <c r="B162" s="1854" t="s">
        <v>16</v>
      </c>
      <c r="C162" s="1854" t="s">
        <v>2833</v>
      </c>
      <c r="D162" s="1854" t="s">
        <v>2834</v>
      </c>
      <c r="E162" s="1854" t="s">
        <v>2835</v>
      </c>
      <c r="F162" s="1854" t="s">
        <v>2678</v>
      </c>
      <c r="G162" s="1854" t="s">
        <v>2836</v>
      </c>
      <c r="H162" s="1854" t="s">
        <v>28</v>
      </c>
      <c r="I162" s="1854" t="s">
        <v>830</v>
      </c>
    </row>
    <row customHeight="1" ht="11.25">
      <c r="A163" s="1854" t="s">
        <v>2270</v>
      </c>
      <c r="B163" s="1854" t="s">
        <v>16</v>
      </c>
      <c r="C163" s="1854" t="s">
        <v>2837</v>
      </c>
      <c r="D163" s="1854" t="s">
        <v>2838</v>
      </c>
      <c r="E163" s="1854" t="s">
        <v>2839</v>
      </c>
      <c r="F163" s="1854" t="s">
        <v>2479</v>
      </c>
      <c r="G163" s="1854" t="s">
        <v>28</v>
      </c>
      <c r="H163" s="1854" t="s">
        <v>28</v>
      </c>
      <c r="I163" s="1854" t="s">
        <v>830</v>
      </c>
    </row>
    <row customHeight="1" ht="11.25">
      <c r="A164" s="1854" t="s">
        <v>2270</v>
      </c>
      <c r="B164" s="1854" t="s">
        <v>16</v>
      </c>
      <c r="C164" s="1854" t="s">
        <v>2840</v>
      </c>
      <c r="D164" s="1854" t="s">
        <v>2841</v>
      </c>
      <c r="E164" s="1854" t="s">
        <v>2842</v>
      </c>
      <c r="F164" s="1854" t="s">
        <v>2843</v>
      </c>
      <c r="G164" s="1854" t="s">
        <v>28</v>
      </c>
      <c r="H164" s="1854" t="s">
        <v>28</v>
      </c>
      <c r="I164" s="1854" t="s">
        <v>830</v>
      </c>
    </row>
    <row customHeight="1" ht="11.25">
      <c r="A165" s="1854" t="s">
        <v>2270</v>
      </c>
      <c r="B165" s="1854" t="s">
        <v>16</v>
      </c>
      <c r="C165" s="1854" t="s">
        <v>28</v>
      </c>
      <c r="D165" s="1854" t="s">
        <v>2844</v>
      </c>
      <c r="E165" s="1854" t="s">
        <v>2845</v>
      </c>
      <c r="F165" s="1854" t="s">
        <v>2353</v>
      </c>
      <c r="G165" s="1854" t="s">
        <v>28</v>
      </c>
      <c r="H165" s="1854" t="s">
        <v>28</v>
      </c>
      <c r="I165" s="1854" t="s">
        <v>830</v>
      </c>
    </row>
    <row customHeight="1" ht="11.25">
      <c r="A166" s="1854" t="s">
        <v>2270</v>
      </c>
      <c r="B166" s="1854" t="s">
        <v>16</v>
      </c>
      <c r="C166" s="1854" t="s">
        <v>28</v>
      </c>
      <c r="D166" s="1854" t="s">
        <v>2846</v>
      </c>
      <c r="E166" s="1854" t="s">
        <v>2847</v>
      </c>
      <c r="F166" s="1854" t="s">
        <v>2349</v>
      </c>
      <c r="G166" s="1854" t="s">
        <v>28</v>
      </c>
      <c r="H166" s="1854" t="s">
        <v>28</v>
      </c>
      <c r="I166" s="1854" t="s">
        <v>830</v>
      </c>
    </row>
    <row customHeight="1" ht="11.25">
      <c r="A167" s="1854" t="s">
        <v>2270</v>
      </c>
      <c r="B167" s="1854" t="s">
        <v>16</v>
      </c>
      <c r="C167" s="1854" t="s">
        <v>2848</v>
      </c>
      <c r="D167" s="1854" t="s">
        <v>2849</v>
      </c>
      <c r="E167" s="1854" t="s">
        <v>2850</v>
      </c>
      <c r="F167" s="1854" t="s">
        <v>2302</v>
      </c>
      <c r="G167" s="1854" t="s">
        <v>28</v>
      </c>
      <c r="H167" s="1854" t="s">
        <v>28</v>
      </c>
      <c r="I167" s="1854" t="s">
        <v>830</v>
      </c>
    </row>
    <row customHeight="1" ht="11.25">
      <c r="A168" s="1854" t="s">
        <v>2270</v>
      </c>
      <c r="B168" s="1854" t="s">
        <v>16</v>
      </c>
      <c r="C168" s="1854" t="s">
        <v>2851</v>
      </c>
      <c r="D168" s="1854" t="s">
        <v>2852</v>
      </c>
      <c r="E168" s="1854" t="s">
        <v>2853</v>
      </c>
      <c r="F168" s="1854" t="s">
        <v>2278</v>
      </c>
      <c r="G168" s="1854" t="s">
        <v>28</v>
      </c>
      <c r="H168" s="1854" t="s">
        <v>28</v>
      </c>
      <c r="I168" s="1854" t="s">
        <v>830</v>
      </c>
    </row>
    <row customHeight="1" ht="11.25">
      <c r="A169" s="1854" t="s">
        <v>2270</v>
      </c>
      <c r="B169" s="1854" t="s">
        <v>16</v>
      </c>
      <c r="C169" s="1854" t="s">
        <v>2854</v>
      </c>
      <c r="D169" s="1854" t="s">
        <v>2855</v>
      </c>
      <c r="E169" s="1854" t="s">
        <v>2393</v>
      </c>
      <c r="F169" s="1854" t="s">
        <v>2856</v>
      </c>
      <c r="G169" s="1854" t="s">
        <v>28</v>
      </c>
      <c r="H169" s="1854" t="s">
        <v>28</v>
      </c>
      <c r="I169" s="1854" t="s">
        <v>830</v>
      </c>
    </row>
    <row customHeight="1" ht="11.25">
      <c r="A170" s="1854" t="s">
        <v>2270</v>
      </c>
      <c r="B170" s="1854" t="s">
        <v>16</v>
      </c>
      <c r="C170" s="1854" t="s">
        <v>2857</v>
      </c>
      <c r="D170" s="1854" t="s">
        <v>2858</v>
      </c>
      <c r="E170" s="1854" t="s">
        <v>2859</v>
      </c>
      <c r="F170" s="1854" t="s">
        <v>2302</v>
      </c>
      <c r="G170" s="1854" t="s">
        <v>28</v>
      </c>
      <c r="H170" s="1854" t="s">
        <v>28</v>
      </c>
      <c r="I170" s="1854" t="s">
        <v>830</v>
      </c>
    </row>
    <row customHeight="1" ht="11.25">
      <c r="A171" s="1854" t="s">
        <v>2270</v>
      </c>
      <c r="B171" s="1854" t="s">
        <v>16</v>
      </c>
      <c r="C171" s="1854" t="s">
        <v>2860</v>
      </c>
      <c r="D171" s="1854" t="s">
        <v>2861</v>
      </c>
      <c r="E171" s="1854" t="s">
        <v>2615</v>
      </c>
      <c r="F171" s="1854" t="s">
        <v>2862</v>
      </c>
      <c r="G171" s="1854" t="s">
        <v>28</v>
      </c>
      <c r="H171" s="1854" t="s">
        <v>28</v>
      </c>
      <c r="I171" s="1854" t="s">
        <v>830</v>
      </c>
    </row>
    <row customHeight="1" ht="11.25">
      <c r="A172" s="1854" t="s">
        <v>2270</v>
      </c>
      <c r="B172" s="1854" t="s">
        <v>16</v>
      </c>
      <c r="C172" s="1854" t="s">
        <v>2863</v>
      </c>
      <c r="D172" s="1854" t="s">
        <v>2864</v>
      </c>
      <c r="E172" s="1854" t="s">
        <v>2555</v>
      </c>
      <c r="F172" s="1854" t="s">
        <v>2638</v>
      </c>
      <c r="G172" s="1854" t="s">
        <v>28</v>
      </c>
      <c r="H172" s="1854" t="s">
        <v>28</v>
      </c>
      <c r="I172" s="1854" t="s">
        <v>830</v>
      </c>
    </row>
    <row customHeight="1" ht="11.25">
      <c r="A173" s="1854" t="s">
        <v>2270</v>
      </c>
      <c r="B173" s="1854" t="s">
        <v>16</v>
      </c>
      <c r="C173" s="1854" t="s">
        <v>2865</v>
      </c>
      <c r="D173" s="1854" t="s">
        <v>2866</v>
      </c>
      <c r="E173" s="1854" t="s">
        <v>2555</v>
      </c>
      <c r="F173" s="1854" t="s">
        <v>2867</v>
      </c>
      <c r="G173" s="1854" t="s">
        <v>28</v>
      </c>
      <c r="H173" s="1854" t="s">
        <v>28</v>
      </c>
      <c r="I173" s="1854" t="s">
        <v>830</v>
      </c>
    </row>
    <row customHeight="1" ht="11.25">
      <c r="A174" s="1854" t="s">
        <v>2270</v>
      </c>
      <c r="B174" s="1854" t="s">
        <v>16</v>
      </c>
      <c r="C174" s="1854" t="s">
        <v>2868</v>
      </c>
      <c r="D174" s="1854" t="s">
        <v>2869</v>
      </c>
      <c r="E174" s="1854" t="s">
        <v>2333</v>
      </c>
      <c r="F174" s="1854" t="s">
        <v>2870</v>
      </c>
      <c r="G174" s="1854" t="s">
        <v>28</v>
      </c>
      <c r="H174" s="1854" t="s">
        <v>28</v>
      </c>
      <c r="I174" s="1854" t="s">
        <v>830</v>
      </c>
    </row>
    <row customHeight="1" ht="11.25">
      <c r="A175" s="1854" t="s">
        <v>2270</v>
      </c>
      <c r="B175" s="1854" t="s">
        <v>16</v>
      </c>
      <c r="C175" s="1854" t="s">
        <v>2871</v>
      </c>
      <c r="D175" s="1854" t="s">
        <v>2872</v>
      </c>
      <c r="E175" s="1854" t="s">
        <v>2333</v>
      </c>
      <c r="F175" s="1854" t="s">
        <v>2873</v>
      </c>
      <c r="G175" s="1854" t="s">
        <v>28</v>
      </c>
      <c r="H175" s="1854" t="s">
        <v>28</v>
      </c>
      <c r="I175" s="1854" t="s">
        <v>830</v>
      </c>
    </row>
    <row customHeight="1" ht="11.25">
      <c r="A176" s="1854" t="s">
        <v>2270</v>
      </c>
      <c r="B176" s="1854" t="s">
        <v>16</v>
      </c>
      <c r="C176" s="1854" t="s">
        <v>2874</v>
      </c>
      <c r="D176" s="1854" t="s">
        <v>2875</v>
      </c>
      <c r="E176" s="1854" t="s">
        <v>2333</v>
      </c>
      <c r="F176" s="1854" t="s">
        <v>2876</v>
      </c>
      <c r="G176" s="1854" t="s">
        <v>28</v>
      </c>
      <c r="H176" s="1854" t="s">
        <v>28</v>
      </c>
      <c r="I176" s="1854" t="s">
        <v>830</v>
      </c>
    </row>
    <row customHeight="1" ht="11.25">
      <c r="A177" s="1854" t="s">
        <v>2270</v>
      </c>
      <c r="B177" s="1854" t="s">
        <v>16</v>
      </c>
      <c r="C177" s="1854" t="s">
        <v>2877</v>
      </c>
      <c r="D177" s="1854" t="s">
        <v>2878</v>
      </c>
      <c r="E177" s="1854" t="s">
        <v>49</v>
      </c>
      <c r="F177" s="1854" t="s">
        <v>2879</v>
      </c>
      <c r="G177" s="1854" t="s">
        <v>28</v>
      </c>
      <c r="H177" s="1854" t="s">
        <v>28</v>
      </c>
      <c r="I177" s="1854" t="s">
        <v>830</v>
      </c>
    </row>
    <row customHeight="1" ht="11.25">
      <c r="A178" s="1854" t="s">
        <v>2270</v>
      </c>
      <c r="B178" s="1854" t="s">
        <v>16</v>
      </c>
      <c r="C178" s="1854" t="s">
        <v>2880</v>
      </c>
      <c r="D178" s="1854" t="s">
        <v>2881</v>
      </c>
      <c r="E178" s="1854" t="s">
        <v>49</v>
      </c>
      <c r="F178" s="1854" t="s">
        <v>2882</v>
      </c>
      <c r="G178" s="1854" t="s">
        <v>2883</v>
      </c>
      <c r="H178" s="1854" t="s">
        <v>28</v>
      </c>
      <c r="I178" s="1854" t="s">
        <v>830</v>
      </c>
    </row>
    <row customHeight="1" ht="11.25">
      <c r="A179" s="1854" t="s">
        <v>2270</v>
      </c>
      <c r="B179" s="1854" t="s">
        <v>16</v>
      </c>
      <c r="C179" s="1854" t="s">
        <v>2884</v>
      </c>
      <c r="D179" s="1854" t="s">
        <v>2885</v>
      </c>
      <c r="E179" s="1854" t="s">
        <v>2886</v>
      </c>
      <c r="F179" s="1854" t="s">
        <v>2733</v>
      </c>
      <c r="G179" s="1854" t="s">
        <v>28</v>
      </c>
      <c r="H179" s="1854" t="s">
        <v>28</v>
      </c>
      <c r="I179" s="1854" t="s">
        <v>830</v>
      </c>
    </row>
    <row customHeight="1" ht="11.25">
      <c r="A180" s="1854" t="s">
        <v>2270</v>
      </c>
      <c r="B180" s="1854" t="s">
        <v>16</v>
      </c>
      <c r="C180" s="1854" t="s">
        <v>2887</v>
      </c>
      <c r="D180" s="1854" t="s">
        <v>2888</v>
      </c>
      <c r="E180" s="1854" t="s">
        <v>2889</v>
      </c>
      <c r="F180" s="1854" t="s">
        <v>2337</v>
      </c>
      <c r="G180" s="1854" t="s">
        <v>28</v>
      </c>
      <c r="H180" s="1854" t="s">
        <v>28</v>
      </c>
      <c r="I180" s="1854" t="s">
        <v>830</v>
      </c>
    </row>
    <row customHeight="1" ht="11.25">
      <c r="A181" s="1854" t="s">
        <v>2270</v>
      </c>
      <c r="B181" s="1854" t="s">
        <v>16</v>
      </c>
      <c r="C181" s="1854" t="s">
        <v>2890</v>
      </c>
      <c r="D181" s="1854" t="s">
        <v>2891</v>
      </c>
      <c r="E181" s="1854" t="s">
        <v>2892</v>
      </c>
      <c r="F181" s="1854" t="s">
        <v>2513</v>
      </c>
      <c r="G181" s="1854" t="s">
        <v>28</v>
      </c>
      <c r="H181" s="1854" t="s">
        <v>28</v>
      </c>
      <c r="I181" s="1854" t="s">
        <v>830</v>
      </c>
    </row>
    <row customHeight="1" ht="11.25">
      <c r="A182" s="1854" t="s">
        <v>2270</v>
      </c>
      <c r="B182" s="1854" t="s">
        <v>16</v>
      </c>
      <c r="C182" s="1854" t="s">
        <v>2893</v>
      </c>
      <c r="D182" s="1854" t="s">
        <v>2894</v>
      </c>
      <c r="E182" s="1854" t="s">
        <v>2895</v>
      </c>
      <c r="F182" s="1854" t="s">
        <v>2353</v>
      </c>
      <c r="G182" s="1854" t="s">
        <v>28</v>
      </c>
      <c r="H182" s="1854" t="s">
        <v>28</v>
      </c>
      <c r="I182" s="1854" t="s">
        <v>830</v>
      </c>
    </row>
    <row customHeight="1" ht="11.25">
      <c r="A183" s="1854" t="s">
        <v>2270</v>
      </c>
      <c r="B183" s="1854" t="s">
        <v>16</v>
      </c>
      <c r="C183" s="1854" t="s">
        <v>2896</v>
      </c>
      <c r="D183" s="1854" t="s">
        <v>2897</v>
      </c>
      <c r="E183" s="1854" t="s">
        <v>2832</v>
      </c>
      <c r="F183" s="1854" t="s">
        <v>2733</v>
      </c>
      <c r="G183" s="1854" t="s">
        <v>2898</v>
      </c>
      <c r="H183" s="1854" t="s">
        <v>28</v>
      </c>
      <c r="I183" s="1854" t="s">
        <v>830</v>
      </c>
    </row>
    <row customHeight="1" ht="11.25">
      <c r="A184" s="1854" t="s">
        <v>2270</v>
      </c>
      <c r="B184" s="1854" t="s">
        <v>16</v>
      </c>
      <c r="C184" s="1854" t="s">
        <v>2899</v>
      </c>
      <c r="D184" s="1854" t="s">
        <v>2900</v>
      </c>
      <c r="E184" s="1854" t="s">
        <v>2389</v>
      </c>
      <c r="F184" s="1854" t="s">
        <v>2901</v>
      </c>
      <c r="G184" s="1854" t="s">
        <v>28</v>
      </c>
      <c r="H184" s="1854" t="s">
        <v>28</v>
      </c>
      <c r="I184" s="1854" t="s">
        <v>830</v>
      </c>
    </row>
    <row customHeight="1" ht="11.25">
      <c r="A185" s="1854" t="s">
        <v>2270</v>
      </c>
      <c r="B185" s="1854" t="s">
        <v>16</v>
      </c>
      <c r="C185" s="1854" t="s">
        <v>2275</v>
      </c>
      <c r="D185" s="1854" t="s">
        <v>2276</v>
      </c>
      <c r="E185" s="1854" t="s">
        <v>2277</v>
      </c>
      <c r="F185" s="1854" t="s">
        <v>2278</v>
      </c>
      <c r="G185" s="1854" t="s">
        <v>28</v>
      </c>
      <c r="H185" s="1854" t="s">
        <v>28</v>
      </c>
      <c r="I185" s="1854" t="s">
        <v>916</v>
      </c>
    </row>
    <row customHeight="1" ht="11.25">
      <c r="A186" s="1854" t="s">
        <v>2270</v>
      </c>
      <c r="B186" s="1854" t="s">
        <v>16</v>
      </c>
      <c r="C186" s="1854" t="s">
        <v>2304</v>
      </c>
      <c r="D186" s="1854" t="s">
        <v>2305</v>
      </c>
      <c r="E186" s="1854" t="s">
        <v>2306</v>
      </c>
      <c r="F186" s="1854" t="s">
        <v>2307</v>
      </c>
      <c r="G186" s="1854" t="s">
        <v>28</v>
      </c>
      <c r="H186" s="1854" t="s">
        <v>28</v>
      </c>
      <c r="I186" s="1854" t="s">
        <v>916</v>
      </c>
    </row>
    <row customHeight="1" ht="11.25">
      <c r="A187" s="1854" t="s">
        <v>2270</v>
      </c>
      <c r="B187" s="1854" t="s">
        <v>16</v>
      </c>
      <c r="C187" s="1854" t="s">
        <v>2308</v>
      </c>
      <c r="D187" s="1854" t="s">
        <v>2309</v>
      </c>
      <c r="E187" s="1854" t="s">
        <v>2310</v>
      </c>
      <c r="F187" s="1854" t="s">
        <v>2311</v>
      </c>
      <c r="G187" s="1854" t="s">
        <v>2312</v>
      </c>
      <c r="H187" s="1854" t="s">
        <v>28</v>
      </c>
      <c r="I187" s="1854" t="s">
        <v>916</v>
      </c>
    </row>
    <row customHeight="1" ht="11.25">
      <c r="A188" s="1854" t="s">
        <v>2270</v>
      </c>
      <c r="B188" s="1854" t="s">
        <v>16</v>
      </c>
      <c r="C188" s="1854" t="s">
        <v>2322</v>
      </c>
      <c r="D188" s="1854" t="s">
        <v>2323</v>
      </c>
      <c r="E188" s="1854" t="s">
        <v>2324</v>
      </c>
      <c r="F188" s="1854" t="s">
        <v>2325</v>
      </c>
      <c r="G188" s="1854" t="s">
        <v>2326</v>
      </c>
      <c r="H188" s="1854" t="s">
        <v>28</v>
      </c>
      <c r="I188" s="1854" t="s">
        <v>916</v>
      </c>
    </row>
    <row customHeight="1" ht="11.25">
      <c r="A189" s="1854" t="s">
        <v>2270</v>
      </c>
      <c r="B189" s="1854" t="s">
        <v>16</v>
      </c>
      <c r="C189" s="1854" t="s">
        <v>2331</v>
      </c>
      <c r="D189" s="1854" t="s">
        <v>2332</v>
      </c>
      <c r="E189" s="1854" t="s">
        <v>2333</v>
      </c>
      <c r="F189" s="1854" t="s">
        <v>2311</v>
      </c>
      <c r="G189" s="1854" t="s">
        <v>28</v>
      </c>
      <c r="H189" s="1854" t="s">
        <v>28</v>
      </c>
      <c r="I189" s="1854" t="s">
        <v>916</v>
      </c>
    </row>
    <row customHeight="1" ht="11.25">
      <c r="A190" s="1854" t="s">
        <v>2270</v>
      </c>
      <c r="B190" s="1854" t="s">
        <v>16</v>
      </c>
      <c r="C190" s="1854" t="s">
        <v>2334</v>
      </c>
      <c r="D190" s="1854" t="s">
        <v>2335</v>
      </c>
      <c r="E190" s="1854" t="s">
        <v>2336</v>
      </c>
      <c r="F190" s="1854" t="s">
        <v>2337</v>
      </c>
      <c r="G190" s="1854" t="s">
        <v>28</v>
      </c>
      <c r="H190" s="1854" t="s">
        <v>28</v>
      </c>
      <c r="I190" s="1854" t="s">
        <v>916</v>
      </c>
    </row>
    <row customHeight="1" ht="11.25">
      <c r="A191" s="1854" t="s">
        <v>2270</v>
      </c>
      <c r="B191" s="1854" t="s">
        <v>16</v>
      </c>
      <c r="C191" s="1854" t="s">
        <v>2338</v>
      </c>
      <c r="D191" s="1854" t="s">
        <v>2339</v>
      </c>
      <c r="E191" s="1854" t="s">
        <v>2340</v>
      </c>
      <c r="F191" s="1854" t="s">
        <v>2341</v>
      </c>
      <c r="G191" s="1854" t="s">
        <v>28</v>
      </c>
      <c r="H191" s="1854" t="s">
        <v>28</v>
      </c>
      <c r="I191" s="1854" t="s">
        <v>916</v>
      </c>
    </row>
    <row customHeight="1" ht="11.25">
      <c r="A192" s="1854" t="s">
        <v>2270</v>
      </c>
      <c r="B192" s="1854" t="s">
        <v>16</v>
      </c>
      <c r="C192" s="1854" t="s">
        <v>2342</v>
      </c>
      <c r="D192" s="1854" t="s">
        <v>2343</v>
      </c>
      <c r="E192" s="1854" t="s">
        <v>2344</v>
      </c>
      <c r="F192" s="1854" t="s">
        <v>2345</v>
      </c>
      <c r="G192" s="1854" t="s">
        <v>28</v>
      </c>
      <c r="H192" s="1854" t="s">
        <v>28</v>
      </c>
      <c r="I192" s="1854" t="s">
        <v>916</v>
      </c>
    </row>
    <row customHeight="1" ht="11.25">
      <c r="A193" s="1854" t="s">
        <v>2270</v>
      </c>
      <c r="B193" s="1854" t="s">
        <v>16</v>
      </c>
      <c r="C193" s="1854" t="s">
        <v>2355</v>
      </c>
      <c r="D193" s="1854" t="s">
        <v>2356</v>
      </c>
      <c r="E193" s="1854" t="s">
        <v>2357</v>
      </c>
      <c r="F193" s="1854" t="s">
        <v>2358</v>
      </c>
      <c r="G193" s="1854" t="s">
        <v>28</v>
      </c>
      <c r="H193" s="1854" t="s">
        <v>28</v>
      </c>
      <c r="I193" s="1854" t="s">
        <v>916</v>
      </c>
    </row>
    <row customHeight="1" ht="11.25">
      <c r="A194" s="1854" t="s">
        <v>2270</v>
      </c>
      <c r="B194" s="1854" t="s">
        <v>16</v>
      </c>
      <c r="C194" s="1854" t="s">
        <v>2359</v>
      </c>
      <c r="D194" s="1854" t="s">
        <v>2360</v>
      </c>
      <c r="E194" s="1854" t="s">
        <v>2361</v>
      </c>
      <c r="F194" s="1854" t="s">
        <v>2298</v>
      </c>
      <c r="G194" s="1854" t="s">
        <v>2362</v>
      </c>
      <c r="H194" s="1854" t="s">
        <v>28</v>
      </c>
      <c r="I194" s="1854" t="s">
        <v>916</v>
      </c>
    </row>
    <row customHeight="1" ht="11.25">
      <c r="A195" s="1854" t="s">
        <v>2270</v>
      </c>
      <c r="B195" s="1854" t="s">
        <v>16</v>
      </c>
      <c r="C195" s="1854" t="s">
        <v>2399</v>
      </c>
      <c r="D195" s="1854" t="s">
        <v>2400</v>
      </c>
      <c r="E195" s="1854" t="s">
        <v>2401</v>
      </c>
      <c r="F195" s="1854" t="s">
        <v>2402</v>
      </c>
      <c r="G195" s="1854" t="s">
        <v>2403</v>
      </c>
      <c r="H195" s="1854" t="s">
        <v>28</v>
      </c>
      <c r="I195" s="1854" t="s">
        <v>916</v>
      </c>
    </row>
    <row customHeight="1" ht="11.25">
      <c r="A196" s="1854" t="s">
        <v>2270</v>
      </c>
      <c r="B196" s="1854" t="s">
        <v>16</v>
      </c>
      <c r="C196" s="1854" t="s">
        <v>2432</v>
      </c>
      <c r="D196" s="1854" t="s">
        <v>2433</v>
      </c>
      <c r="E196" s="1854" t="s">
        <v>2434</v>
      </c>
      <c r="F196" s="1854" t="s">
        <v>2435</v>
      </c>
      <c r="G196" s="1854" t="s">
        <v>2436</v>
      </c>
      <c r="H196" s="1854" t="s">
        <v>28</v>
      </c>
      <c r="I196" s="1854" t="s">
        <v>916</v>
      </c>
    </row>
    <row customHeight="1" ht="11.25">
      <c r="A197" s="1854" t="s">
        <v>2270</v>
      </c>
      <c r="B197" s="1854" t="s">
        <v>16</v>
      </c>
      <c r="C197" s="1854" t="s">
        <v>2441</v>
      </c>
      <c r="D197" s="1854" t="s">
        <v>2442</v>
      </c>
      <c r="E197" s="1854" t="s">
        <v>2443</v>
      </c>
      <c r="F197" s="1854" t="s">
        <v>2435</v>
      </c>
      <c r="G197" s="1854" t="s">
        <v>2444</v>
      </c>
      <c r="H197" s="1854" t="s">
        <v>28</v>
      </c>
      <c r="I197" s="1854" t="s">
        <v>916</v>
      </c>
    </row>
    <row customHeight="1" ht="11.25">
      <c r="A198" s="1854" t="s">
        <v>2270</v>
      </c>
      <c r="B198" s="1854" t="s">
        <v>16</v>
      </c>
      <c r="C198" s="1854" t="s">
        <v>2448</v>
      </c>
      <c r="D198" s="1854" t="s">
        <v>2449</v>
      </c>
      <c r="E198" s="1854" t="s">
        <v>2450</v>
      </c>
      <c r="F198" s="1854" t="s">
        <v>2293</v>
      </c>
      <c r="G198" s="1854" t="s">
        <v>28</v>
      </c>
      <c r="H198" s="1854" t="s">
        <v>28</v>
      </c>
      <c r="I198" s="1854" t="s">
        <v>916</v>
      </c>
    </row>
    <row customHeight="1" ht="11.25">
      <c r="A199" s="1854" t="s">
        <v>2270</v>
      </c>
      <c r="B199" s="1854" t="s">
        <v>16</v>
      </c>
      <c r="C199" s="1854" t="s">
        <v>2451</v>
      </c>
      <c r="D199" s="1854" t="s">
        <v>2452</v>
      </c>
      <c r="E199" s="1854" t="s">
        <v>2453</v>
      </c>
      <c r="F199" s="1854" t="s">
        <v>2325</v>
      </c>
      <c r="G199" s="1854" t="s">
        <v>28</v>
      </c>
      <c r="H199" s="1854" t="s">
        <v>28</v>
      </c>
      <c r="I199" s="1854" t="s">
        <v>916</v>
      </c>
    </row>
    <row customHeight="1" ht="11.25">
      <c r="A200" s="1854" t="s">
        <v>2270</v>
      </c>
      <c r="B200" s="1854" t="s">
        <v>16</v>
      </c>
      <c r="C200" s="1854" t="s">
        <v>2454</v>
      </c>
      <c r="D200" s="1854" t="s">
        <v>2455</v>
      </c>
      <c r="E200" s="1854" t="s">
        <v>2456</v>
      </c>
      <c r="F200" s="1854" t="s">
        <v>2457</v>
      </c>
      <c r="G200" s="1854" t="s">
        <v>2458</v>
      </c>
      <c r="H200" s="1854" t="s">
        <v>28</v>
      </c>
      <c r="I200" s="1854" t="s">
        <v>916</v>
      </c>
    </row>
    <row customHeight="1" ht="11.25">
      <c r="A201" s="1854" t="s">
        <v>2270</v>
      </c>
      <c r="B201" s="1854" t="s">
        <v>16</v>
      </c>
      <c r="C201" s="1854" t="s">
        <v>2459</v>
      </c>
      <c r="D201" s="1854" t="s">
        <v>2460</v>
      </c>
      <c r="E201" s="1854" t="s">
        <v>2461</v>
      </c>
      <c r="F201" s="1854" t="s">
        <v>2457</v>
      </c>
      <c r="G201" s="1854" t="s">
        <v>2462</v>
      </c>
      <c r="H201" s="1854" t="s">
        <v>28</v>
      </c>
      <c r="I201" s="1854" t="s">
        <v>916</v>
      </c>
    </row>
    <row customHeight="1" ht="11.25">
      <c r="A202" s="1854" t="s">
        <v>2270</v>
      </c>
      <c r="B202" s="1854" t="s">
        <v>16</v>
      </c>
      <c r="C202" s="1854" t="s">
        <v>2463</v>
      </c>
      <c r="D202" s="1854" t="s">
        <v>2464</v>
      </c>
      <c r="E202" s="1854" t="s">
        <v>2465</v>
      </c>
      <c r="F202" s="1854" t="s">
        <v>2353</v>
      </c>
      <c r="G202" s="1854" t="s">
        <v>28</v>
      </c>
      <c r="H202" s="1854" t="s">
        <v>28</v>
      </c>
      <c r="I202" s="1854" t="s">
        <v>916</v>
      </c>
    </row>
    <row customHeight="1" ht="11.25">
      <c r="A203" s="1854" t="s">
        <v>2270</v>
      </c>
      <c r="B203" s="1854" t="s">
        <v>16</v>
      </c>
      <c r="C203" s="1854" t="s">
        <v>2466</v>
      </c>
      <c r="D203" s="1854" t="s">
        <v>2467</v>
      </c>
      <c r="E203" s="1854" t="s">
        <v>2468</v>
      </c>
      <c r="F203" s="1854" t="s">
        <v>2337</v>
      </c>
      <c r="G203" s="1854" t="s">
        <v>28</v>
      </c>
      <c r="H203" s="1854" t="s">
        <v>28</v>
      </c>
      <c r="I203" s="1854" t="s">
        <v>916</v>
      </c>
    </row>
    <row customHeight="1" ht="11.25">
      <c r="A204" s="1854" t="s">
        <v>2270</v>
      </c>
      <c r="B204" s="1854" t="s">
        <v>16</v>
      </c>
      <c r="C204" s="1854" t="s">
        <v>2469</v>
      </c>
      <c r="D204" s="1854" t="s">
        <v>2470</v>
      </c>
      <c r="E204" s="1854" t="s">
        <v>2471</v>
      </c>
      <c r="F204" s="1854" t="s">
        <v>2325</v>
      </c>
      <c r="G204" s="1854" t="s">
        <v>2472</v>
      </c>
      <c r="H204" s="1854" t="s">
        <v>28</v>
      </c>
      <c r="I204" s="1854" t="s">
        <v>916</v>
      </c>
    </row>
    <row customHeight="1" ht="11.25">
      <c r="A205" s="1854" t="s">
        <v>2270</v>
      </c>
      <c r="B205" s="1854" t="s">
        <v>16</v>
      </c>
      <c r="C205" s="1854" t="s">
        <v>2476</v>
      </c>
      <c r="D205" s="1854" t="s">
        <v>2477</v>
      </c>
      <c r="E205" s="1854" t="s">
        <v>2478</v>
      </c>
      <c r="F205" s="1854" t="s">
        <v>2479</v>
      </c>
      <c r="G205" s="1854" t="s">
        <v>2480</v>
      </c>
      <c r="H205" s="1854" t="s">
        <v>28</v>
      </c>
      <c r="I205" s="1854" t="s">
        <v>916</v>
      </c>
    </row>
    <row customHeight="1" ht="11.25">
      <c r="A206" s="1854" t="s">
        <v>2270</v>
      </c>
      <c r="B206" s="1854" t="s">
        <v>16</v>
      </c>
      <c r="C206" s="1854" t="s">
        <v>2485</v>
      </c>
      <c r="D206" s="1854" t="s">
        <v>2486</v>
      </c>
      <c r="E206" s="1854" t="s">
        <v>2487</v>
      </c>
      <c r="F206" s="1854" t="s">
        <v>2488</v>
      </c>
      <c r="G206" s="1854" t="s">
        <v>28</v>
      </c>
      <c r="H206" s="1854" t="s">
        <v>28</v>
      </c>
      <c r="I206" s="1854" t="s">
        <v>916</v>
      </c>
    </row>
    <row customHeight="1" ht="11.25">
      <c r="A207" s="1854" t="s">
        <v>2270</v>
      </c>
      <c r="B207" s="1854" t="s">
        <v>16</v>
      </c>
      <c r="C207" s="1854" t="s">
        <v>2489</v>
      </c>
      <c r="D207" s="1854" t="s">
        <v>2490</v>
      </c>
      <c r="E207" s="1854" t="s">
        <v>2491</v>
      </c>
      <c r="F207" s="1854" t="s">
        <v>2435</v>
      </c>
      <c r="G207" s="1854" t="s">
        <v>28</v>
      </c>
      <c r="H207" s="1854" t="s">
        <v>28</v>
      </c>
      <c r="I207" s="1854" t="s">
        <v>916</v>
      </c>
    </row>
    <row customHeight="1" ht="11.25">
      <c r="A208" s="1854" t="s">
        <v>2270</v>
      </c>
      <c r="B208" s="1854" t="s">
        <v>16</v>
      </c>
      <c r="C208" s="1854" t="s">
        <v>2492</v>
      </c>
      <c r="D208" s="1854" t="s">
        <v>2493</v>
      </c>
      <c r="E208" s="1854" t="s">
        <v>2494</v>
      </c>
      <c r="F208" s="1854" t="s">
        <v>2495</v>
      </c>
      <c r="G208" s="1854" t="s">
        <v>28</v>
      </c>
      <c r="H208" s="1854" t="s">
        <v>28</v>
      </c>
      <c r="I208" s="1854" t="s">
        <v>916</v>
      </c>
    </row>
    <row customHeight="1" ht="11.25">
      <c r="A209" s="1854" t="s">
        <v>2270</v>
      </c>
      <c r="B209" s="1854" t="s">
        <v>16</v>
      </c>
      <c r="C209" s="1854" t="s">
        <v>2496</v>
      </c>
      <c r="D209" s="1854" t="s">
        <v>2497</v>
      </c>
      <c r="E209" s="1854" t="s">
        <v>2498</v>
      </c>
      <c r="F209" s="1854" t="s">
        <v>2435</v>
      </c>
      <c r="G209" s="1854" t="s">
        <v>28</v>
      </c>
      <c r="H209" s="1854" t="s">
        <v>28</v>
      </c>
      <c r="I209" s="1854" t="s">
        <v>916</v>
      </c>
    </row>
    <row customHeight="1" ht="11.25">
      <c r="A210" s="1854" t="s">
        <v>2270</v>
      </c>
      <c r="B210" s="1854" t="s">
        <v>16</v>
      </c>
      <c r="C210" s="1854" t="s">
        <v>2499</v>
      </c>
      <c r="D210" s="1854" t="s">
        <v>2500</v>
      </c>
      <c r="E210" s="1854" t="s">
        <v>2501</v>
      </c>
      <c r="F210" s="1854" t="s">
        <v>2502</v>
      </c>
      <c r="G210" s="1854" t="s">
        <v>28</v>
      </c>
      <c r="H210" s="1854" t="s">
        <v>28</v>
      </c>
      <c r="I210" s="1854" t="s">
        <v>916</v>
      </c>
    </row>
    <row customHeight="1" ht="11.25">
      <c r="A211" s="1854" t="s">
        <v>2270</v>
      </c>
      <c r="B211" s="1854" t="s">
        <v>16</v>
      </c>
      <c r="C211" s="1854" t="s">
        <v>2503</v>
      </c>
      <c r="D211" s="1854" t="s">
        <v>2504</v>
      </c>
      <c r="E211" s="1854" t="s">
        <v>2505</v>
      </c>
      <c r="F211" s="1854" t="s">
        <v>2278</v>
      </c>
      <c r="G211" s="1854" t="s">
        <v>2506</v>
      </c>
      <c r="H211" s="1854" t="s">
        <v>28</v>
      </c>
      <c r="I211" s="1854" t="s">
        <v>916</v>
      </c>
    </row>
    <row customHeight="1" ht="11.25">
      <c r="A212" s="1854" t="s">
        <v>2270</v>
      </c>
      <c r="B212" s="1854" t="s">
        <v>16</v>
      </c>
      <c r="C212" s="1854" t="s">
        <v>2507</v>
      </c>
      <c r="D212" s="1854" t="s">
        <v>2508</v>
      </c>
      <c r="E212" s="1854" t="s">
        <v>2509</v>
      </c>
      <c r="F212" s="1854" t="s">
        <v>2278</v>
      </c>
      <c r="G212" s="1854" t="s">
        <v>28</v>
      </c>
      <c r="H212" s="1854" t="s">
        <v>28</v>
      </c>
      <c r="I212" s="1854" t="s">
        <v>916</v>
      </c>
    </row>
    <row customHeight="1" ht="11.25">
      <c r="A213" s="1854" t="s">
        <v>2270</v>
      </c>
      <c r="B213" s="1854" t="s">
        <v>16</v>
      </c>
      <c r="C213" s="1854" t="s">
        <v>2510</v>
      </c>
      <c r="D213" s="1854" t="s">
        <v>2511</v>
      </c>
      <c r="E213" s="1854" t="s">
        <v>2512</v>
      </c>
      <c r="F213" s="1854" t="s">
        <v>2513</v>
      </c>
      <c r="G213" s="1854" t="s">
        <v>28</v>
      </c>
      <c r="H213" s="1854" t="s">
        <v>28</v>
      </c>
      <c r="I213" s="1854" t="s">
        <v>916</v>
      </c>
    </row>
    <row customHeight="1" ht="11.25">
      <c r="A214" s="1854" t="s">
        <v>2270</v>
      </c>
      <c r="B214" s="1854" t="s">
        <v>16</v>
      </c>
      <c r="C214" s="1854" t="s">
        <v>2518</v>
      </c>
      <c r="D214" s="1854" t="s">
        <v>2519</v>
      </c>
      <c r="E214" s="1854" t="s">
        <v>2520</v>
      </c>
      <c r="F214" s="1854" t="s">
        <v>2278</v>
      </c>
      <c r="G214" s="1854" t="s">
        <v>2521</v>
      </c>
      <c r="H214" s="1854" t="s">
        <v>28</v>
      </c>
      <c r="I214" s="1854" t="s">
        <v>916</v>
      </c>
    </row>
    <row customHeight="1" ht="11.25">
      <c r="A215" s="1854" t="s">
        <v>2270</v>
      </c>
      <c r="B215" s="1854" t="s">
        <v>16</v>
      </c>
      <c r="C215" s="1854" t="s">
        <v>2525</v>
      </c>
      <c r="D215" s="1854" t="s">
        <v>2526</v>
      </c>
      <c r="E215" s="1854" t="s">
        <v>2527</v>
      </c>
      <c r="F215" s="1854" t="s">
        <v>2337</v>
      </c>
      <c r="G215" s="1854" t="s">
        <v>28</v>
      </c>
      <c r="H215" s="1854" t="s">
        <v>28</v>
      </c>
      <c r="I215" s="1854" t="s">
        <v>916</v>
      </c>
    </row>
    <row customHeight="1" ht="11.25">
      <c r="A216" s="1854" t="s">
        <v>2270</v>
      </c>
      <c r="B216" s="1854" t="s">
        <v>16</v>
      </c>
      <c r="C216" s="1854" t="s">
        <v>2528</v>
      </c>
      <c r="D216" s="1854" t="s">
        <v>2529</v>
      </c>
      <c r="E216" s="1854" t="s">
        <v>2530</v>
      </c>
      <c r="F216" s="1854" t="s">
        <v>2298</v>
      </c>
      <c r="G216" s="1854" t="s">
        <v>2531</v>
      </c>
      <c r="H216" s="1854" t="s">
        <v>28</v>
      </c>
      <c r="I216" s="1854" t="s">
        <v>916</v>
      </c>
    </row>
    <row customHeight="1" ht="11.25">
      <c r="A217" s="1854" t="s">
        <v>2270</v>
      </c>
      <c r="B217" s="1854" t="s">
        <v>16</v>
      </c>
      <c r="C217" s="1854" t="s">
        <v>2536</v>
      </c>
      <c r="D217" s="1854" t="s">
        <v>2537</v>
      </c>
      <c r="E217" s="1854" t="s">
        <v>2538</v>
      </c>
      <c r="F217" s="1854" t="s">
        <v>2495</v>
      </c>
      <c r="G217" s="1854" t="s">
        <v>28</v>
      </c>
      <c r="H217" s="1854" t="s">
        <v>28</v>
      </c>
      <c r="I217" s="1854" t="s">
        <v>916</v>
      </c>
    </row>
    <row customHeight="1" ht="11.25">
      <c r="A218" s="1854" t="s">
        <v>2270</v>
      </c>
      <c r="B218" s="1854" t="s">
        <v>16</v>
      </c>
      <c r="C218" s="1854" t="s">
        <v>2583</v>
      </c>
      <c r="D218" s="1854" t="s">
        <v>2584</v>
      </c>
      <c r="E218" s="1854" t="s">
        <v>2273</v>
      </c>
      <c r="F218" s="1854" t="s">
        <v>2585</v>
      </c>
      <c r="G218" s="1854" t="s">
        <v>28</v>
      </c>
      <c r="H218" s="1854" t="s">
        <v>28</v>
      </c>
      <c r="I218" s="1854" t="s">
        <v>916</v>
      </c>
    </row>
    <row customHeight="1" ht="11.25">
      <c r="A219" s="1854" t="s">
        <v>2270</v>
      </c>
      <c r="B219" s="1854" t="s">
        <v>16</v>
      </c>
      <c r="C219" s="1854" t="s">
        <v>2586</v>
      </c>
      <c r="D219" s="1854" t="s">
        <v>2587</v>
      </c>
      <c r="E219" s="1854" t="s">
        <v>2273</v>
      </c>
      <c r="F219" s="1854" t="s">
        <v>2588</v>
      </c>
      <c r="G219" s="1854" t="s">
        <v>28</v>
      </c>
      <c r="H219" s="1854" t="s">
        <v>28</v>
      </c>
      <c r="I219" s="1854" t="s">
        <v>916</v>
      </c>
    </row>
    <row customHeight="1" ht="11.25">
      <c r="A220" s="1854" t="s">
        <v>2270</v>
      </c>
      <c r="B220" s="1854" t="s">
        <v>16</v>
      </c>
      <c r="C220" s="1854" t="s">
        <v>2589</v>
      </c>
      <c r="D220" s="1854" t="s">
        <v>2590</v>
      </c>
      <c r="E220" s="1854" t="s">
        <v>2273</v>
      </c>
      <c r="F220" s="1854" t="s">
        <v>2591</v>
      </c>
      <c r="G220" s="1854" t="s">
        <v>28</v>
      </c>
      <c r="H220" s="1854" t="s">
        <v>28</v>
      </c>
      <c r="I220" s="1854" t="s">
        <v>916</v>
      </c>
    </row>
    <row customHeight="1" ht="11.25">
      <c r="A221" s="1854" t="s">
        <v>2270</v>
      </c>
      <c r="B221" s="1854" t="s">
        <v>16</v>
      </c>
      <c r="C221" s="1854" t="s">
        <v>2592</v>
      </c>
      <c r="D221" s="1854" t="s">
        <v>2593</v>
      </c>
      <c r="E221" s="1854" t="s">
        <v>2273</v>
      </c>
      <c r="F221" s="1854" t="s">
        <v>2594</v>
      </c>
      <c r="G221" s="1854" t="s">
        <v>28</v>
      </c>
      <c r="H221" s="1854" t="s">
        <v>28</v>
      </c>
      <c r="I221" s="1854" t="s">
        <v>916</v>
      </c>
    </row>
    <row customHeight="1" ht="11.25">
      <c r="A222" s="1854" t="s">
        <v>2270</v>
      </c>
      <c r="B222" s="1854" t="s">
        <v>16</v>
      </c>
      <c r="C222" s="1854" t="s">
        <v>2595</v>
      </c>
      <c r="D222" s="1854" t="s">
        <v>2596</v>
      </c>
      <c r="E222" s="1854" t="s">
        <v>2273</v>
      </c>
      <c r="F222" s="1854" t="s">
        <v>2597</v>
      </c>
      <c r="G222" s="1854" t="s">
        <v>28</v>
      </c>
      <c r="H222" s="1854" t="s">
        <v>28</v>
      </c>
      <c r="I222" s="1854" t="s">
        <v>916</v>
      </c>
    </row>
    <row customHeight="1" ht="11.25">
      <c r="A223" s="1854" t="s">
        <v>2270</v>
      </c>
      <c r="B223" s="1854" t="s">
        <v>16</v>
      </c>
      <c r="C223" s="1854" t="s">
        <v>2598</v>
      </c>
      <c r="D223" s="1854" t="s">
        <v>2599</v>
      </c>
      <c r="E223" s="1854" t="s">
        <v>2273</v>
      </c>
      <c r="F223" s="1854" t="s">
        <v>2600</v>
      </c>
      <c r="G223" s="1854" t="s">
        <v>28</v>
      </c>
      <c r="H223" s="1854" t="s">
        <v>28</v>
      </c>
      <c r="I223" s="1854" t="s">
        <v>916</v>
      </c>
    </row>
    <row customHeight="1" ht="11.25">
      <c r="A224" s="1854" t="s">
        <v>2270</v>
      </c>
      <c r="B224" s="1854" t="s">
        <v>16</v>
      </c>
      <c r="C224" s="1854" t="s">
        <v>2601</v>
      </c>
      <c r="D224" s="1854" t="s">
        <v>2602</v>
      </c>
      <c r="E224" s="1854" t="s">
        <v>2273</v>
      </c>
      <c r="F224" s="1854" t="s">
        <v>2603</v>
      </c>
      <c r="G224" s="1854" t="s">
        <v>28</v>
      </c>
      <c r="H224" s="1854" t="s">
        <v>28</v>
      </c>
      <c r="I224" s="1854" t="s">
        <v>916</v>
      </c>
    </row>
    <row customHeight="1" ht="11.25">
      <c r="A225" s="1854" t="s">
        <v>2270</v>
      </c>
      <c r="B225" s="1854" t="s">
        <v>16</v>
      </c>
      <c r="C225" s="1854" t="s">
        <v>2607</v>
      </c>
      <c r="D225" s="1854" t="s">
        <v>2608</v>
      </c>
      <c r="E225" s="1854" t="s">
        <v>2273</v>
      </c>
      <c r="F225" s="1854" t="s">
        <v>2609</v>
      </c>
      <c r="G225" s="1854" t="s">
        <v>28</v>
      </c>
      <c r="H225" s="1854" t="s">
        <v>28</v>
      </c>
      <c r="I225" s="1854" t="s">
        <v>916</v>
      </c>
    </row>
    <row customHeight="1" ht="11.25">
      <c r="A226" s="1854" t="s">
        <v>2270</v>
      </c>
      <c r="B226" s="1854" t="s">
        <v>16</v>
      </c>
      <c r="C226" s="1854" t="s">
        <v>2610</v>
      </c>
      <c r="D226" s="1854" t="s">
        <v>2611</v>
      </c>
      <c r="E226" s="1854" t="s">
        <v>2273</v>
      </c>
      <c r="F226" s="1854" t="s">
        <v>2612</v>
      </c>
      <c r="G226" s="1854" t="s">
        <v>28</v>
      </c>
      <c r="H226" s="1854" t="s">
        <v>28</v>
      </c>
      <c r="I226" s="1854" t="s">
        <v>916</v>
      </c>
    </row>
    <row customHeight="1" ht="11.25">
      <c r="A227" s="1854" t="s">
        <v>2270</v>
      </c>
      <c r="B227" s="1854" t="s">
        <v>16</v>
      </c>
      <c r="C227" s="1854" t="s">
        <v>2613</v>
      </c>
      <c r="D227" s="1854" t="s">
        <v>2614</v>
      </c>
      <c r="E227" s="1854" t="s">
        <v>2615</v>
      </c>
      <c r="F227" s="1854" t="s">
        <v>2616</v>
      </c>
      <c r="G227" s="1854" t="s">
        <v>28</v>
      </c>
      <c r="H227" s="1854" t="s">
        <v>28</v>
      </c>
      <c r="I227" s="1854" t="s">
        <v>916</v>
      </c>
    </row>
    <row customHeight="1" ht="11.25">
      <c r="A228" s="1854" t="s">
        <v>2270</v>
      </c>
      <c r="B228" s="1854" t="s">
        <v>16</v>
      </c>
      <c r="C228" s="1854" t="s">
        <v>2617</v>
      </c>
      <c r="D228" s="1854" t="s">
        <v>2618</v>
      </c>
      <c r="E228" s="1854" t="s">
        <v>2615</v>
      </c>
      <c r="F228" s="1854" t="s">
        <v>2619</v>
      </c>
      <c r="G228" s="1854" t="s">
        <v>28</v>
      </c>
      <c r="H228" s="1854" t="s">
        <v>28</v>
      </c>
      <c r="I228" s="1854" t="s">
        <v>916</v>
      </c>
    </row>
    <row customHeight="1" ht="11.25">
      <c r="A229" s="1854" t="s">
        <v>2270</v>
      </c>
      <c r="B229" s="1854" t="s">
        <v>16</v>
      </c>
      <c r="C229" s="1854" t="s">
        <v>2623</v>
      </c>
      <c r="D229" s="1854" t="s">
        <v>2624</v>
      </c>
      <c r="E229" s="1854" t="s">
        <v>2615</v>
      </c>
      <c r="F229" s="1854" t="s">
        <v>2625</v>
      </c>
      <c r="G229" s="1854" t="s">
        <v>28</v>
      </c>
      <c r="H229" s="1854" t="s">
        <v>28</v>
      </c>
      <c r="I229" s="1854" t="s">
        <v>916</v>
      </c>
    </row>
    <row customHeight="1" ht="11.25">
      <c r="A230" s="1854" t="s">
        <v>2270</v>
      </c>
      <c r="B230" s="1854" t="s">
        <v>16</v>
      </c>
      <c r="C230" s="1854" t="s">
        <v>13</v>
      </c>
      <c r="D230" s="1854" t="s">
        <v>46</v>
      </c>
      <c r="E230" s="1854" t="s">
        <v>49</v>
      </c>
      <c r="F230" s="1854" t="s">
        <v>51</v>
      </c>
      <c r="G230" s="1854" t="s">
        <v>2629</v>
      </c>
      <c r="H230" s="1854" t="s">
        <v>28</v>
      </c>
      <c r="I230" s="1854" t="s">
        <v>916</v>
      </c>
    </row>
    <row customHeight="1" ht="11.25">
      <c r="A231" s="1854" t="s">
        <v>2270</v>
      </c>
      <c r="B231" s="1854" t="s">
        <v>16</v>
      </c>
      <c r="C231" s="1854" t="s">
        <v>2641</v>
      </c>
      <c r="D231" s="1854" t="s">
        <v>2642</v>
      </c>
      <c r="E231" s="1854" t="s">
        <v>2643</v>
      </c>
      <c r="F231" s="1854" t="s">
        <v>2644</v>
      </c>
      <c r="G231" s="1854" t="s">
        <v>28</v>
      </c>
      <c r="H231" s="1854" t="s">
        <v>28</v>
      </c>
      <c r="I231" s="1854" t="s">
        <v>916</v>
      </c>
    </row>
    <row customHeight="1" ht="11.25">
      <c r="A232" s="1854" t="s">
        <v>2270</v>
      </c>
      <c r="B232" s="1854" t="s">
        <v>16</v>
      </c>
      <c r="C232" s="1854" t="s">
        <v>2659</v>
      </c>
      <c r="D232" s="1854" t="s">
        <v>2660</v>
      </c>
      <c r="E232" s="1854" t="s">
        <v>2661</v>
      </c>
      <c r="F232" s="1854" t="s">
        <v>2321</v>
      </c>
      <c r="G232" s="1854" t="s">
        <v>28</v>
      </c>
      <c r="H232" s="1854" t="s">
        <v>28</v>
      </c>
      <c r="I232" s="1854" t="s">
        <v>916</v>
      </c>
    </row>
    <row customHeight="1" ht="11.25">
      <c r="A233" s="1854" t="s">
        <v>2270</v>
      </c>
      <c r="B233" s="1854" t="s">
        <v>16</v>
      </c>
      <c r="C233" s="1854" t="s">
        <v>2671</v>
      </c>
      <c r="D233" s="1854" t="s">
        <v>2672</v>
      </c>
      <c r="E233" s="1854" t="s">
        <v>2673</v>
      </c>
      <c r="F233" s="1854" t="s">
        <v>2278</v>
      </c>
      <c r="G233" s="1854" t="s">
        <v>2674</v>
      </c>
      <c r="H233" s="1854" t="s">
        <v>28</v>
      </c>
      <c r="I233" s="1854" t="s">
        <v>916</v>
      </c>
    </row>
    <row customHeight="1" ht="11.25">
      <c r="A234" s="1854" t="s">
        <v>2270</v>
      </c>
      <c r="B234" s="1854" t="s">
        <v>16</v>
      </c>
      <c r="C234" s="1854" t="s">
        <v>2699</v>
      </c>
      <c r="D234" s="1854" t="s">
        <v>2700</v>
      </c>
      <c r="E234" s="1854" t="s">
        <v>2701</v>
      </c>
      <c r="F234" s="1854" t="s">
        <v>2678</v>
      </c>
      <c r="G234" s="1854" t="s">
        <v>28</v>
      </c>
      <c r="H234" s="1854" t="s">
        <v>28</v>
      </c>
      <c r="I234" s="1854" t="s">
        <v>916</v>
      </c>
    </row>
    <row customHeight="1" ht="11.25">
      <c r="A235" s="1854" t="s">
        <v>2270</v>
      </c>
      <c r="B235" s="1854" t="s">
        <v>16</v>
      </c>
      <c r="C235" s="1854" t="s">
        <v>2712</v>
      </c>
      <c r="D235" s="1854" t="s">
        <v>2713</v>
      </c>
      <c r="E235" s="1854" t="s">
        <v>2714</v>
      </c>
      <c r="F235" s="1854" t="s">
        <v>2715</v>
      </c>
      <c r="G235" s="1854" t="s">
        <v>2716</v>
      </c>
      <c r="H235" s="1854" t="s">
        <v>28</v>
      </c>
      <c r="I235" s="1854" t="s">
        <v>916</v>
      </c>
    </row>
    <row customHeight="1" ht="11.25">
      <c r="A236" s="1854" t="s">
        <v>2270</v>
      </c>
      <c r="B236" s="1854" t="s">
        <v>16</v>
      </c>
      <c r="C236" s="1854" t="s">
        <v>2717</v>
      </c>
      <c r="D236" s="1854" t="s">
        <v>2718</v>
      </c>
      <c r="E236" s="1854" t="s">
        <v>2719</v>
      </c>
      <c r="F236" s="1854" t="s">
        <v>2678</v>
      </c>
      <c r="G236" s="1854" t="s">
        <v>28</v>
      </c>
      <c r="H236" s="1854" t="s">
        <v>28</v>
      </c>
      <c r="I236" s="1854" t="s">
        <v>916</v>
      </c>
    </row>
    <row customHeight="1" ht="11.25">
      <c r="A237" s="1854" t="s">
        <v>2270</v>
      </c>
      <c r="B237" s="1854" t="s">
        <v>16</v>
      </c>
      <c r="C237" s="1854" t="s">
        <v>2744</v>
      </c>
      <c r="D237" s="1854" t="s">
        <v>2745</v>
      </c>
      <c r="E237" s="1854" t="s">
        <v>2306</v>
      </c>
      <c r="F237" s="1854" t="s">
        <v>2746</v>
      </c>
      <c r="G237" s="1854" t="s">
        <v>28</v>
      </c>
      <c r="H237" s="1854" t="s">
        <v>28</v>
      </c>
      <c r="I237" s="1854" t="s">
        <v>916</v>
      </c>
    </row>
    <row customHeight="1" ht="11.25">
      <c r="A238" s="1854" t="s">
        <v>2270</v>
      </c>
      <c r="B238" s="1854" t="s">
        <v>16</v>
      </c>
      <c r="C238" s="1854" t="s">
        <v>2747</v>
      </c>
      <c r="D238" s="1854" t="s">
        <v>2748</v>
      </c>
      <c r="E238" s="1854" t="s">
        <v>2749</v>
      </c>
      <c r="F238" s="1854" t="s">
        <v>2337</v>
      </c>
      <c r="G238" s="1854" t="s">
        <v>28</v>
      </c>
      <c r="H238" s="1854" t="s">
        <v>28</v>
      </c>
      <c r="I238" s="1854" t="s">
        <v>916</v>
      </c>
    </row>
    <row customHeight="1" ht="11.25">
      <c r="A239" s="1854" t="s">
        <v>2270</v>
      </c>
      <c r="B239" s="1854" t="s">
        <v>16</v>
      </c>
      <c r="C239" s="1854" t="s">
        <v>2778</v>
      </c>
      <c r="D239" s="1854" t="s">
        <v>2779</v>
      </c>
      <c r="E239" s="1854" t="s">
        <v>2780</v>
      </c>
      <c r="F239" s="1854" t="s">
        <v>2435</v>
      </c>
      <c r="G239" s="1854" t="s">
        <v>2781</v>
      </c>
      <c r="H239" s="1854" t="s">
        <v>28</v>
      </c>
      <c r="I239" s="1854" t="s">
        <v>916</v>
      </c>
    </row>
    <row customHeight="1" ht="11.25">
      <c r="A240" s="1854" t="s">
        <v>2270</v>
      </c>
      <c r="B240" s="1854" t="s">
        <v>16</v>
      </c>
      <c r="C240" s="1854" t="s">
        <v>2788</v>
      </c>
      <c r="D240" s="1854" t="s">
        <v>2789</v>
      </c>
      <c r="E240" s="1854" t="s">
        <v>2790</v>
      </c>
      <c r="F240" s="1854" t="s">
        <v>2337</v>
      </c>
      <c r="G240" s="1854" t="s">
        <v>2791</v>
      </c>
      <c r="H240" s="1854" t="s">
        <v>28</v>
      </c>
      <c r="I240" s="1854" t="s">
        <v>916</v>
      </c>
    </row>
    <row customHeight="1" ht="11.25">
      <c r="A241" s="1854" t="s">
        <v>2270</v>
      </c>
      <c r="B241" s="1854" t="s">
        <v>16</v>
      </c>
      <c r="C241" s="1854" t="s">
        <v>2821</v>
      </c>
      <c r="D241" s="1854" t="s">
        <v>2822</v>
      </c>
      <c r="E241" s="1854" t="s">
        <v>2823</v>
      </c>
      <c r="F241" s="1854" t="s">
        <v>2330</v>
      </c>
      <c r="G241" s="1854" t="s">
        <v>2824</v>
      </c>
      <c r="H241" s="1854" t="s">
        <v>28</v>
      </c>
      <c r="I241" s="1854" t="s">
        <v>916</v>
      </c>
    </row>
    <row customHeight="1" ht="11.25">
      <c r="A242" s="1854" t="s">
        <v>2270</v>
      </c>
      <c r="B242" s="1854" t="s">
        <v>16</v>
      </c>
      <c r="C242" s="1854" t="s">
        <v>2833</v>
      </c>
      <c r="D242" s="1854" t="s">
        <v>2834</v>
      </c>
      <c r="E242" s="1854" t="s">
        <v>2835</v>
      </c>
      <c r="F242" s="1854" t="s">
        <v>2678</v>
      </c>
      <c r="G242" s="1854" t="s">
        <v>2836</v>
      </c>
      <c r="H242" s="1854" t="s">
        <v>28</v>
      </c>
      <c r="I242" s="1854" t="s">
        <v>916</v>
      </c>
    </row>
    <row customHeight="1" ht="11.25">
      <c r="A243" s="1854" t="s">
        <v>2270</v>
      </c>
      <c r="B243" s="1854" t="s">
        <v>16</v>
      </c>
      <c r="C243" s="1854" t="s">
        <v>28</v>
      </c>
      <c r="D243" s="1854" t="s">
        <v>2844</v>
      </c>
      <c r="E243" s="1854" t="s">
        <v>2845</v>
      </c>
      <c r="F243" s="1854" t="s">
        <v>2353</v>
      </c>
      <c r="G243" s="1854" t="s">
        <v>28</v>
      </c>
      <c r="H243" s="1854" t="s">
        <v>28</v>
      </c>
      <c r="I243" s="1854" t="s">
        <v>916</v>
      </c>
    </row>
    <row customHeight="1" ht="11.25">
      <c r="A244" s="1854" t="s">
        <v>2270</v>
      </c>
      <c r="B244" s="1854" t="s">
        <v>16</v>
      </c>
      <c r="C244" s="1854" t="s">
        <v>28</v>
      </c>
      <c r="D244" s="1854" t="s">
        <v>2846</v>
      </c>
      <c r="E244" s="1854" t="s">
        <v>2847</v>
      </c>
      <c r="F244" s="1854" t="s">
        <v>2349</v>
      </c>
      <c r="G244" s="1854" t="s">
        <v>28</v>
      </c>
      <c r="H244" s="1854" t="s">
        <v>28</v>
      </c>
      <c r="I244" s="1854" t="s">
        <v>916</v>
      </c>
    </row>
    <row customHeight="1" ht="11.25">
      <c r="A245" s="1854" t="s">
        <v>2270</v>
      </c>
      <c r="B245" s="1854" t="s">
        <v>16</v>
      </c>
      <c r="C245" s="1854" t="s">
        <v>2848</v>
      </c>
      <c r="D245" s="1854" t="s">
        <v>2849</v>
      </c>
      <c r="E245" s="1854" t="s">
        <v>2850</v>
      </c>
      <c r="F245" s="1854" t="s">
        <v>2302</v>
      </c>
      <c r="G245" s="1854" t="s">
        <v>28</v>
      </c>
      <c r="H245" s="1854" t="s">
        <v>28</v>
      </c>
      <c r="I245" s="1854" t="s">
        <v>916</v>
      </c>
    </row>
    <row customHeight="1" ht="11.25">
      <c r="A246" s="1854" t="s">
        <v>2270</v>
      </c>
      <c r="B246" s="1854" t="s">
        <v>16</v>
      </c>
      <c r="C246" s="1854" t="s">
        <v>2857</v>
      </c>
      <c r="D246" s="1854" t="s">
        <v>2858</v>
      </c>
      <c r="E246" s="1854" t="s">
        <v>2859</v>
      </c>
      <c r="F246" s="1854" t="s">
        <v>2302</v>
      </c>
      <c r="G246" s="1854" t="s">
        <v>28</v>
      </c>
      <c r="H246" s="1854" t="s">
        <v>28</v>
      </c>
      <c r="I246" s="1854" t="s">
        <v>916</v>
      </c>
    </row>
    <row customHeight="1" ht="11.25">
      <c r="A247" s="1854" t="s">
        <v>2270</v>
      </c>
      <c r="B247" s="1854" t="s">
        <v>16</v>
      </c>
      <c r="C247" s="1854" t="s">
        <v>2874</v>
      </c>
      <c r="D247" s="1854" t="s">
        <v>2875</v>
      </c>
      <c r="E247" s="1854" t="s">
        <v>2333</v>
      </c>
      <c r="F247" s="1854" t="s">
        <v>2876</v>
      </c>
      <c r="G247" s="1854" t="s">
        <v>28</v>
      </c>
      <c r="H247" s="1854" t="s">
        <v>28</v>
      </c>
      <c r="I247" s="1854" t="s">
        <v>916</v>
      </c>
    </row>
    <row customHeight="1" ht="11.25">
      <c r="A248" s="1854" t="s">
        <v>2270</v>
      </c>
      <c r="B248" s="1854" t="s">
        <v>16</v>
      </c>
      <c r="C248" s="1854" t="s">
        <v>2877</v>
      </c>
      <c r="D248" s="1854" t="s">
        <v>2878</v>
      </c>
      <c r="E248" s="1854" t="s">
        <v>49</v>
      </c>
      <c r="F248" s="1854" t="s">
        <v>2879</v>
      </c>
      <c r="G248" s="1854" t="s">
        <v>28</v>
      </c>
      <c r="H248" s="1854" t="s">
        <v>28</v>
      </c>
      <c r="I248" s="1854" t="s">
        <v>916</v>
      </c>
    </row>
    <row customHeight="1" ht="11.25">
      <c r="A249" s="1854" t="s">
        <v>2270</v>
      </c>
      <c r="B249" s="1854" t="s">
        <v>16</v>
      </c>
      <c r="C249" s="1854" t="s">
        <v>2890</v>
      </c>
      <c r="D249" s="1854" t="s">
        <v>2891</v>
      </c>
      <c r="E249" s="1854" t="s">
        <v>2892</v>
      </c>
      <c r="F249" s="1854" t="s">
        <v>2513</v>
      </c>
      <c r="G249" s="1854" t="s">
        <v>28</v>
      </c>
      <c r="H249" s="1854" t="s">
        <v>28</v>
      </c>
      <c r="I249" s="1854" t="s">
        <v>916</v>
      </c>
    </row>
    <row customHeight="1" ht="11.25">
      <c r="A250" s="1854" t="s">
        <v>2270</v>
      </c>
      <c r="B250" s="1854" t="s">
        <v>16</v>
      </c>
      <c r="C250" s="1854" t="s">
        <v>2893</v>
      </c>
      <c r="D250" s="1854" t="s">
        <v>2894</v>
      </c>
      <c r="E250" s="1854" t="s">
        <v>2895</v>
      </c>
      <c r="F250" s="1854" t="s">
        <v>2353</v>
      </c>
      <c r="G250" s="1854" t="s">
        <v>28</v>
      </c>
      <c r="H250" s="1854" t="s">
        <v>28</v>
      </c>
      <c r="I250" s="1854" t="s">
        <v>916</v>
      </c>
    </row>
    <row customHeight="1" ht="11.25">
      <c r="A251" s="1854" t="s">
        <v>2270</v>
      </c>
      <c r="B251" s="1854" t="s">
        <v>16</v>
      </c>
      <c r="C251" s="1854" t="s">
        <v>2275</v>
      </c>
      <c r="D251" s="1854" t="s">
        <v>2276</v>
      </c>
      <c r="E251" s="1854" t="s">
        <v>2277</v>
      </c>
      <c r="F251" s="1854" t="s">
        <v>2278</v>
      </c>
      <c r="G251" s="1854" t="s">
        <v>28</v>
      </c>
      <c r="H251" s="1854" t="s">
        <v>28</v>
      </c>
      <c r="I251" s="1854" t="s">
        <v>876</v>
      </c>
    </row>
    <row customHeight="1" ht="11.25">
      <c r="A252" s="1854" t="s">
        <v>2270</v>
      </c>
      <c r="B252" s="1854" t="s">
        <v>16</v>
      </c>
      <c r="C252" s="1854" t="s">
        <v>2279</v>
      </c>
      <c r="D252" s="1854" t="s">
        <v>2280</v>
      </c>
      <c r="E252" s="1854" t="s">
        <v>2281</v>
      </c>
      <c r="F252" s="1854" t="s">
        <v>2282</v>
      </c>
      <c r="G252" s="1854" t="s">
        <v>28</v>
      </c>
      <c r="H252" s="1854" t="s">
        <v>28</v>
      </c>
      <c r="I252" s="1854" t="s">
        <v>876</v>
      </c>
    </row>
    <row customHeight="1" ht="11.25">
      <c r="A253" s="1854" t="s">
        <v>2270</v>
      </c>
      <c r="B253" s="1854" t="s">
        <v>16</v>
      </c>
      <c r="C253" s="1854" t="s">
        <v>2290</v>
      </c>
      <c r="D253" s="1854" t="s">
        <v>2291</v>
      </c>
      <c r="E253" s="1854" t="s">
        <v>2292</v>
      </c>
      <c r="F253" s="1854" t="s">
        <v>2293</v>
      </c>
      <c r="G253" s="1854" t="s">
        <v>2294</v>
      </c>
      <c r="H253" s="1854" t="s">
        <v>28</v>
      </c>
      <c r="I253" s="1854" t="s">
        <v>876</v>
      </c>
    </row>
    <row customHeight="1" ht="11.25">
      <c r="A254" s="1854" t="s">
        <v>2270</v>
      </c>
      <c r="B254" s="1854" t="s">
        <v>16</v>
      </c>
      <c r="C254" s="1854" t="s">
        <v>2299</v>
      </c>
      <c r="D254" s="1854" t="s">
        <v>2300</v>
      </c>
      <c r="E254" s="1854" t="s">
        <v>2301</v>
      </c>
      <c r="F254" s="1854" t="s">
        <v>2302</v>
      </c>
      <c r="G254" s="1854" t="s">
        <v>2303</v>
      </c>
      <c r="H254" s="1854" t="s">
        <v>28</v>
      </c>
      <c r="I254" s="1854" t="s">
        <v>876</v>
      </c>
    </row>
    <row customHeight="1" ht="11.25">
      <c r="A255" s="1854" t="s">
        <v>2270</v>
      </c>
      <c r="B255" s="1854" t="s">
        <v>16</v>
      </c>
      <c r="C255" s="1854" t="s">
        <v>2902</v>
      </c>
      <c r="D255" s="1854" t="s">
        <v>2903</v>
      </c>
      <c r="E255" s="1854" t="s">
        <v>2904</v>
      </c>
      <c r="F255" s="1854" t="s">
        <v>2345</v>
      </c>
      <c r="G255" s="1854" t="s">
        <v>2905</v>
      </c>
      <c r="H255" s="1854" t="s">
        <v>28</v>
      </c>
      <c r="I255" s="1854" t="s">
        <v>876</v>
      </c>
    </row>
    <row customHeight="1" ht="11.25">
      <c r="A256" s="1854" t="s">
        <v>2270</v>
      </c>
      <c r="B256" s="1854" t="s">
        <v>16</v>
      </c>
      <c r="C256" s="1854" t="s">
        <v>2906</v>
      </c>
      <c r="D256" s="1854" t="s">
        <v>2305</v>
      </c>
      <c r="E256" s="1854" t="s">
        <v>2306</v>
      </c>
      <c r="F256" s="1854" t="s">
        <v>2907</v>
      </c>
      <c r="G256" s="1854" t="s">
        <v>2908</v>
      </c>
      <c r="H256" s="1854" t="s">
        <v>28</v>
      </c>
      <c r="I256" s="1854" t="s">
        <v>876</v>
      </c>
    </row>
    <row customHeight="1" ht="11.25">
      <c r="A257" s="1854" t="s">
        <v>2270</v>
      </c>
      <c r="B257" s="1854" t="s">
        <v>16</v>
      </c>
      <c r="C257" s="1854" t="s">
        <v>2304</v>
      </c>
      <c r="D257" s="1854" t="s">
        <v>2305</v>
      </c>
      <c r="E257" s="1854" t="s">
        <v>2306</v>
      </c>
      <c r="F257" s="1854" t="s">
        <v>2307</v>
      </c>
      <c r="G257" s="1854" t="s">
        <v>28</v>
      </c>
      <c r="H257" s="1854" t="s">
        <v>28</v>
      </c>
      <c r="I257" s="1854" t="s">
        <v>876</v>
      </c>
    </row>
    <row customHeight="1" ht="11.25">
      <c r="A258" s="1854" t="s">
        <v>2270</v>
      </c>
      <c r="B258" s="1854" t="s">
        <v>16</v>
      </c>
      <c r="C258" s="1854" t="s">
        <v>2308</v>
      </c>
      <c r="D258" s="1854" t="s">
        <v>2309</v>
      </c>
      <c r="E258" s="1854" t="s">
        <v>2310</v>
      </c>
      <c r="F258" s="1854" t="s">
        <v>2311</v>
      </c>
      <c r="G258" s="1854" t="s">
        <v>2312</v>
      </c>
      <c r="H258" s="1854" t="s">
        <v>28</v>
      </c>
      <c r="I258" s="1854" t="s">
        <v>876</v>
      </c>
    </row>
    <row customHeight="1" ht="11.25">
      <c r="A259" s="1854" t="s">
        <v>2270</v>
      </c>
      <c r="B259" s="1854" t="s">
        <v>16</v>
      </c>
      <c r="C259" s="1854" t="s">
        <v>2322</v>
      </c>
      <c r="D259" s="1854" t="s">
        <v>2323</v>
      </c>
      <c r="E259" s="1854" t="s">
        <v>2324</v>
      </c>
      <c r="F259" s="1854" t="s">
        <v>2325</v>
      </c>
      <c r="G259" s="1854" t="s">
        <v>2326</v>
      </c>
      <c r="H259" s="1854" t="s">
        <v>28</v>
      </c>
      <c r="I259" s="1854" t="s">
        <v>876</v>
      </c>
    </row>
    <row customHeight="1" ht="11.25">
      <c r="A260" s="1854" t="s">
        <v>2270</v>
      </c>
      <c r="B260" s="1854" t="s">
        <v>16</v>
      </c>
      <c r="C260" s="1854" t="s">
        <v>2331</v>
      </c>
      <c r="D260" s="1854" t="s">
        <v>2332</v>
      </c>
      <c r="E260" s="1854" t="s">
        <v>2333</v>
      </c>
      <c r="F260" s="1854" t="s">
        <v>2311</v>
      </c>
      <c r="G260" s="1854" t="s">
        <v>28</v>
      </c>
      <c r="H260" s="1854" t="s">
        <v>28</v>
      </c>
      <c r="I260" s="1854" t="s">
        <v>876</v>
      </c>
    </row>
    <row customHeight="1" ht="11.25">
      <c r="A261" s="1854" t="s">
        <v>2270</v>
      </c>
      <c r="B261" s="1854" t="s">
        <v>16</v>
      </c>
      <c r="C261" s="1854" t="s">
        <v>2334</v>
      </c>
      <c r="D261" s="1854" t="s">
        <v>2335</v>
      </c>
      <c r="E261" s="1854" t="s">
        <v>2336</v>
      </c>
      <c r="F261" s="1854" t="s">
        <v>2337</v>
      </c>
      <c r="G261" s="1854" t="s">
        <v>28</v>
      </c>
      <c r="H261" s="1854" t="s">
        <v>28</v>
      </c>
      <c r="I261" s="1854" t="s">
        <v>876</v>
      </c>
    </row>
    <row customHeight="1" ht="11.25">
      <c r="A262" s="1854" t="s">
        <v>2270</v>
      </c>
      <c r="B262" s="1854" t="s">
        <v>16</v>
      </c>
      <c r="C262" s="1854" t="s">
        <v>2909</v>
      </c>
      <c r="D262" s="1854" t="s">
        <v>2910</v>
      </c>
      <c r="E262" s="1854" t="s">
        <v>2911</v>
      </c>
      <c r="F262" s="1854" t="s">
        <v>2440</v>
      </c>
      <c r="G262" s="1854" t="s">
        <v>2912</v>
      </c>
      <c r="H262" s="1854" t="s">
        <v>28</v>
      </c>
      <c r="I262" s="1854" t="s">
        <v>876</v>
      </c>
    </row>
    <row customHeight="1" ht="11.25">
      <c r="A263" s="1854" t="s">
        <v>2270</v>
      </c>
      <c r="B263" s="1854" t="s">
        <v>16</v>
      </c>
      <c r="C263" s="1854" t="s">
        <v>2913</v>
      </c>
      <c r="D263" s="1854" t="s">
        <v>2914</v>
      </c>
      <c r="E263" s="1854" t="s">
        <v>2915</v>
      </c>
      <c r="F263" s="1854" t="s">
        <v>2358</v>
      </c>
      <c r="G263" s="1854" t="s">
        <v>28</v>
      </c>
      <c r="H263" s="1854" t="s">
        <v>28</v>
      </c>
      <c r="I263" s="1854" t="s">
        <v>876</v>
      </c>
    </row>
    <row customHeight="1" ht="11.25">
      <c r="A264" s="1854" t="s">
        <v>2270</v>
      </c>
      <c r="B264" s="1854" t="s">
        <v>16</v>
      </c>
      <c r="C264" s="1854" t="s">
        <v>2359</v>
      </c>
      <c r="D264" s="1854" t="s">
        <v>2360</v>
      </c>
      <c r="E264" s="1854" t="s">
        <v>2361</v>
      </c>
      <c r="F264" s="1854" t="s">
        <v>2298</v>
      </c>
      <c r="G264" s="1854" t="s">
        <v>2362</v>
      </c>
      <c r="H264" s="1854" t="s">
        <v>28</v>
      </c>
      <c r="I264" s="1854" t="s">
        <v>876</v>
      </c>
    </row>
    <row customHeight="1" ht="11.25">
      <c r="A265" s="1854" t="s">
        <v>2270</v>
      </c>
      <c r="B265" s="1854" t="s">
        <v>16</v>
      </c>
      <c r="C265" s="1854" t="s">
        <v>2367</v>
      </c>
      <c r="D265" s="1854" t="s">
        <v>2368</v>
      </c>
      <c r="E265" s="1854" t="s">
        <v>2369</v>
      </c>
      <c r="F265" s="1854" t="s">
        <v>2353</v>
      </c>
      <c r="G265" s="1854" t="s">
        <v>28</v>
      </c>
      <c r="H265" s="1854" t="s">
        <v>28</v>
      </c>
      <c r="I265" s="1854" t="s">
        <v>876</v>
      </c>
    </row>
    <row customHeight="1" ht="11.25">
      <c r="A266" s="1854" t="s">
        <v>2270</v>
      </c>
      <c r="B266" s="1854" t="s">
        <v>16</v>
      </c>
      <c r="C266" s="1854" t="s">
        <v>2375</v>
      </c>
      <c r="D266" s="1854" t="s">
        <v>2376</v>
      </c>
      <c r="E266" s="1854" t="s">
        <v>2377</v>
      </c>
      <c r="F266" s="1854" t="s">
        <v>2378</v>
      </c>
      <c r="G266" s="1854" t="s">
        <v>2379</v>
      </c>
      <c r="H266" s="1854" t="s">
        <v>28</v>
      </c>
      <c r="I266" s="1854" t="s">
        <v>876</v>
      </c>
    </row>
    <row customHeight="1" ht="11.25">
      <c r="A267" s="1854" t="s">
        <v>2270</v>
      </c>
      <c r="B267" s="1854" t="s">
        <v>16</v>
      </c>
      <c r="C267" s="1854" t="s">
        <v>2387</v>
      </c>
      <c r="D267" s="1854" t="s">
        <v>2388</v>
      </c>
      <c r="E267" s="1854" t="s">
        <v>2389</v>
      </c>
      <c r="F267" s="1854" t="s">
        <v>2390</v>
      </c>
      <c r="G267" s="1854" t="s">
        <v>28</v>
      </c>
      <c r="H267" s="1854" t="s">
        <v>28</v>
      </c>
      <c r="I267" s="1854" t="s">
        <v>876</v>
      </c>
    </row>
    <row customHeight="1" ht="11.25">
      <c r="A268" s="1854" t="s">
        <v>2270</v>
      </c>
      <c r="B268" s="1854" t="s">
        <v>16</v>
      </c>
      <c r="C268" s="1854" t="s">
        <v>2399</v>
      </c>
      <c r="D268" s="1854" t="s">
        <v>2400</v>
      </c>
      <c r="E268" s="1854" t="s">
        <v>2401</v>
      </c>
      <c r="F268" s="1854" t="s">
        <v>2402</v>
      </c>
      <c r="G268" s="1854" t="s">
        <v>2403</v>
      </c>
      <c r="H268" s="1854" t="s">
        <v>28</v>
      </c>
      <c r="I268" s="1854" t="s">
        <v>876</v>
      </c>
    </row>
    <row customHeight="1" ht="11.25">
      <c r="A269" s="1854" t="s">
        <v>2270</v>
      </c>
      <c r="B269" s="1854" t="s">
        <v>16</v>
      </c>
      <c r="C269" s="1854" t="s">
        <v>2916</v>
      </c>
      <c r="D269" s="1854" t="s">
        <v>2917</v>
      </c>
      <c r="E269" s="1854" t="s">
        <v>2329</v>
      </c>
      <c r="F269" s="1854" t="s">
        <v>2311</v>
      </c>
      <c r="G269" s="1854" t="s">
        <v>2918</v>
      </c>
      <c r="H269" s="1854" t="s">
        <v>28</v>
      </c>
      <c r="I269" s="1854" t="s">
        <v>876</v>
      </c>
    </row>
    <row customHeight="1" ht="11.25">
      <c r="A270" s="1854" t="s">
        <v>2270</v>
      </c>
      <c r="B270" s="1854" t="s">
        <v>16</v>
      </c>
      <c r="C270" s="1854" t="s">
        <v>2420</v>
      </c>
      <c r="D270" s="1854" t="s">
        <v>2421</v>
      </c>
      <c r="E270" s="1854" t="s">
        <v>2422</v>
      </c>
      <c r="F270" s="1854" t="s">
        <v>2423</v>
      </c>
      <c r="G270" s="1854" t="s">
        <v>28</v>
      </c>
      <c r="H270" s="1854" t="s">
        <v>28</v>
      </c>
      <c r="I270" s="1854" t="s">
        <v>876</v>
      </c>
    </row>
    <row customHeight="1" ht="11.25">
      <c r="A271" s="1854" t="s">
        <v>2270</v>
      </c>
      <c r="B271" s="1854" t="s">
        <v>16</v>
      </c>
      <c r="C271" s="1854" t="s">
        <v>2432</v>
      </c>
      <c r="D271" s="1854" t="s">
        <v>2433</v>
      </c>
      <c r="E271" s="1854" t="s">
        <v>2434</v>
      </c>
      <c r="F271" s="1854" t="s">
        <v>2435</v>
      </c>
      <c r="G271" s="1854" t="s">
        <v>2436</v>
      </c>
      <c r="H271" s="1854" t="s">
        <v>28</v>
      </c>
      <c r="I271" s="1854" t="s">
        <v>876</v>
      </c>
    </row>
    <row customHeight="1" ht="11.25">
      <c r="A272" s="1854" t="s">
        <v>2270</v>
      </c>
      <c r="B272" s="1854" t="s">
        <v>16</v>
      </c>
      <c r="C272" s="1854" t="s">
        <v>2441</v>
      </c>
      <c r="D272" s="1854" t="s">
        <v>2442</v>
      </c>
      <c r="E272" s="1854" t="s">
        <v>2443</v>
      </c>
      <c r="F272" s="1854" t="s">
        <v>2435</v>
      </c>
      <c r="G272" s="1854" t="s">
        <v>2444</v>
      </c>
      <c r="H272" s="1854" t="s">
        <v>28</v>
      </c>
      <c r="I272" s="1854" t="s">
        <v>876</v>
      </c>
    </row>
    <row customHeight="1" ht="11.25">
      <c r="A273" s="1854" t="s">
        <v>2270</v>
      </c>
      <c r="B273" s="1854" t="s">
        <v>16</v>
      </c>
      <c r="C273" s="1854" t="s">
        <v>2919</v>
      </c>
      <c r="D273" s="1854" t="s">
        <v>2920</v>
      </c>
      <c r="E273" s="1854" t="s">
        <v>2921</v>
      </c>
      <c r="F273" s="1854" t="s">
        <v>2353</v>
      </c>
      <c r="G273" s="1854" t="s">
        <v>28</v>
      </c>
      <c r="H273" s="1854" t="s">
        <v>28</v>
      </c>
      <c r="I273" s="1854" t="s">
        <v>876</v>
      </c>
    </row>
    <row customHeight="1" ht="11.25">
      <c r="A274" s="1854" t="s">
        <v>2270</v>
      </c>
      <c r="B274" s="1854" t="s">
        <v>16</v>
      </c>
      <c r="C274" s="1854" t="s">
        <v>2445</v>
      </c>
      <c r="D274" s="1854" t="s">
        <v>2446</v>
      </c>
      <c r="E274" s="1854" t="s">
        <v>2447</v>
      </c>
      <c r="F274" s="1854" t="s">
        <v>2293</v>
      </c>
      <c r="G274" s="1854" t="s">
        <v>28</v>
      </c>
      <c r="H274" s="1854" t="s">
        <v>28</v>
      </c>
      <c r="I274" s="1854" t="s">
        <v>876</v>
      </c>
    </row>
    <row customHeight="1" ht="11.25">
      <c r="A275" s="1854" t="s">
        <v>2270</v>
      </c>
      <c r="B275" s="1854" t="s">
        <v>16</v>
      </c>
      <c r="C275" s="1854" t="s">
        <v>2448</v>
      </c>
      <c r="D275" s="1854" t="s">
        <v>2449</v>
      </c>
      <c r="E275" s="1854" t="s">
        <v>2450</v>
      </c>
      <c r="F275" s="1854" t="s">
        <v>2293</v>
      </c>
      <c r="G275" s="1854" t="s">
        <v>28</v>
      </c>
      <c r="H275" s="1854" t="s">
        <v>28</v>
      </c>
      <c r="I275" s="1854" t="s">
        <v>876</v>
      </c>
    </row>
    <row customHeight="1" ht="11.25">
      <c r="A276" s="1854" t="s">
        <v>2270</v>
      </c>
      <c r="B276" s="1854" t="s">
        <v>16</v>
      </c>
      <c r="C276" s="1854" t="s">
        <v>2451</v>
      </c>
      <c r="D276" s="1854" t="s">
        <v>2452</v>
      </c>
      <c r="E276" s="1854" t="s">
        <v>2453</v>
      </c>
      <c r="F276" s="1854" t="s">
        <v>2325</v>
      </c>
      <c r="G276" s="1854" t="s">
        <v>28</v>
      </c>
      <c r="H276" s="1854" t="s">
        <v>28</v>
      </c>
      <c r="I276" s="1854" t="s">
        <v>876</v>
      </c>
    </row>
    <row customHeight="1" ht="11.25">
      <c r="A277" s="1854" t="s">
        <v>2270</v>
      </c>
      <c r="B277" s="1854" t="s">
        <v>16</v>
      </c>
      <c r="C277" s="1854" t="s">
        <v>2454</v>
      </c>
      <c r="D277" s="1854" t="s">
        <v>2455</v>
      </c>
      <c r="E277" s="1854" t="s">
        <v>2456</v>
      </c>
      <c r="F277" s="1854" t="s">
        <v>2457</v>
      </c>
      <c r="G277" s="1854" t="s">
        <v>2458</v>
      </c>
      <c r="H277" s="1854" t="s">
        <v>28</v>
      </c>
      <c r="I277" s="1854" t="s">
        <v>876</v>
      </c>
    </row>
    <row customHeight="1" ht="11.25">
      <c r="A278" s="1854" t="s">
        <v>2270</v>
      </c>
      <c r="B278" s="1854" t="s">
        <v>16</v>
      </c>
      <c r="C278" s="1854" t="s">
        <v>2459</v>
      </c>
      <c r="D278" s="1854" t="s">
        <v>2460</v>
      </c>
      <c r="E278" s="1854" t="s">
        <v>2461</v>
      </c>
      <c r="F278" s="1854" t="s">
        <v>2457</v>
      </c>
      <c r="G278" s="1854" t="s">
        <v>2462</v>
      </c>
      <c r="H278" s="1854" t="s">
        <v>28</v>
      </c>
      <c r="I278" s="1854" t="s">
        <v>876</v>
      </c>
    </row>
    <row customHeight="1" ht="11.25">
      <c r="A279" s="1854" t="s">
        <v>2270</v>
      </c>
      <c r="B279" s="1854" t="s">
        <v>16</v>
      </c>
      <c r="C279" s="1854" t="s">
        <v>2466</v>
      </c>
      <c r="D279" s="1854" t="s">
        <v>2467</v>
      </c>
      <c r="E279" s="1854" t="s">
        <v>2468</v>
      </c>
      <c r="F279" s="1854" t="s">
        <v>2337</v>
      </c>
      <c r="G279" s="1854" t="s">
        <v>28</v>
      </c>
      <c r="H279" s="1854" t="s">
        <v>28</v>
      </c>
      <c r="I279" s="1854" t="s">
        <v>876</v>
      </c>
    </row>
    <row customHeight="1" ht="11.25">
      <c r="A280" s="1854" t="s">
        <v>2270</v>
      </c>
      <c r="B280" s="1854" t="s">
        <v>16</v>
      </c>
      <c r="C280" s="1854" t="s">
        <v>2469</v>
      </c>
      <c r="D280" s="1854" t="s">
        <v>2470</v>
      </c>
      <c r="E280" s="1854" t="s">
        <v>2471</v>
      </c>
      <c r="F280" s="1854" t="s">
        <v>2325</v>
      </c>
      <c r="G280" s="1854" t="s">
        <v>2472</v>
      </c>
      <c r="H280" s="1854" t="s">
        <v>28</v>
      </c>
      <c r="I280" s="1854" t="s">
        <v>876</v>
      </c>
    </row>
    <row customHeight="1" ht="11.25">
      <c r="A281" s="1854" t="s">
        <v>2270</v>
      </c>
      <c r="B281" s="1854" t="s">
        <v>16</v>
      </c>
      <c r="C281" s="1854" t="s">
        <v>2481</v>
      </c>
      <c r="D281" s="1854" t="s">
        <v>2482</v>
      </c>
      <c r="E281" s="1854" t="s">
        <v>2483</v>
      </c>
      <c r="F281" s="1854" t="s">
        <v>2311</v>
      </c>
      <c r="G281" s="1854" t="s">
        <v>2484</v>
      </c>
      <c r="H281" s="1854" t="s">
        <v>28</v>
      </c>
      <c r="I281" s="1854" t="s">
        <v>876</v>
      </c>
    </row>
    <row customHeight="1" ht="11.25">
      <c r="A282" s="1854" t="s">
        <v>2270</v>
      </c>
      <c r="B282" s="1854" t="s">
        <v>16</v>
      </c>
      <c r="C282" s="1854" t="s">
        <v>2485</v>
      </c>
      <c r="D282" s="1854" t="s">
        <v>2486</v>
      </c>
      <c r="E282" s="1854" t="s">
        <v>2487</v>
      </c>
      <c r="F282" s="1854" t="s">
        <v>2488</v>
      </c>
      <c r="G282" s="1854" t="s">
        <v>28</v>
      </c>
      <c r="H282" s="1854" t="s">
        <v>28</v>
      </c>
      <c r="I282" s="1854" t="s">
        <v>876</v>
      </c>
    </row>
    <row customHeight="1" ht="11.25">
      <c r="A283" s="1854" t="s">
        <v>2270</v>
      </c>
      <c r="B283" s="1854" t="s">
        <v>16</v>
      </c>
      <c r="C283" s="1854" t="s">
        <v>2489</v>
      </c>
      <c r="D283" s="1854" t="s">
        <v>2490</v>
      </c>
      <c r="E283" s="1854" t="s">
        <v>2491</v>
      </c>
      <c r="F283" s="1854" t="s">
        <v>2435</v>
      </c>
      <c r="G283" s="1854" t="s">
        <v>28</v>
      </c>
      <c r="H283" s="1854" t="s">
        <v>28</v>
      </c>
      <c r="I283" s="1854" t="s">
        <v>876</v>
      </c>
    </row>
    <row customHeight="1" ht="11.25">
      <c r="A284" s="1854" t="s">
        <v>2270</v>
      </c>
      <c r="B284" s="1854" t="s">
        <v>16</v>
      </c>
      <c r="C284" s="1854" t="s">
        <v>2492</v>
      </c>
      <c r="D284" s="1854" t="s">
        <v>2493</v>
      </c>
      <c r="E284" s="1854" t="s">
        <v>2494</v>
      </c>
      <c r="F284" s="1854" t="s">
        <v>2495</v>
      </c>
      <c r="G284" s="1854" t="s">
        <v>28</v>
      </c>
      <c r="H284" s="1854" t="s">
        <v>28</v>
      </c>
      <c r="I284" s="1854" t="s">
        <v>876</v>
      </c>
    </row>
    <row customHeight="1" ht="11.25">
      <c r="A285" s="1854" t="s">
        <v>2270</v>
      </c>
      <c r="B285" s="1854" t="s">
        <v>16</v>
      </c>
      <c r="C285" s="1854" t="s">
        <v>2496</v>
      </c>
      <c r="D285" s="1854" t="s">
        <v>2497</v>
      </c>
      <c r="E285" s="1854" t="s">
        <v>2498</v>
      </c>
      <c r="F285" s="1854" t="s">
        <v>2435</v>
      </c>
      <c r="G285" s="1854" t="s">
        <v>28</v>
      </c>
      <c r="H285" s="1854" t="s">
        <v>28</v>
      </c>
      <c r="I285" s="1854" t="s">
        <v>876</v>
      </c>
    </row>
    <row customHeight="1" ht="11.25">
      <c r="A286" s="1854" t="s">
        <v>2270</v>
      </c>
      <c r="B286" s="1854" t="s">
        <v>16</v>
      </c>
      <c r="C286" s="1854" t="s">
        <v>2499</v>
      </c>
      <c r="D286" s="1854" t="s">
        <v>2500</v>
      </c>
      <c r="E286" s="1854" t="s">
        <v>2501</v>
      </c>
      <c r="F286" s="1854" t="s">
        <v>2502</v>
      </c>
      <c r="G286" s="1854" t="s">
        <v>28</v>
      </c>
      <c r="H286" s="1854" t="s">
        <v>28</v>
      </c>
      <c r="I286" s="1854" t="s">
        <v>876</v>
      </c>
    </row>
    <row customHeight="1" ht="11.25">
      <c r="A287" s="1854" t="s">
        <v>2270</v>
      </c>
      <c r="B287" s="1854" t="s">
        <v>16</v>
      </c>
      <c r="C287" s="1854" t="s">
        <v>2503</v>
      </c>
      <c r="D287" s="1854" t="s">
        <v>2504</v>
      </c>
      <c r="E287" s="1854" t="s">
        <v>2505</v>
      </c>
      <c r="F287" s="1854" t="s">
        <v>2278</v>
      </c>
      <c r="G287" s="1854" t="s">
        <v>2506</v>
      </c>
      <c r="H287" s="1854" t="s">
        <v>28</v>
      </c>
      <c r="I287" s="1854" t="s">
        <v>876</v>
      </c>
    </row>
    <row customHeight="1" ht="11.25">
      <c r="A288" s="1854" t="s">
        <v>2270</v>
      </c>
      <c r="B288" s="1854" t="s">
        <v>16</v>
      </c>
      <c r="C288" s="1854" t="s">
        <v>2507</v>
      </c>
      <c r="D288" s="1854" t="s">
        <v>2508</v>
      </c>
      <c r="E288" s="1854" t="s">
        <v>2509</v>
      </c>
      <c r="F288" s="1854" t="s">
        <v>2278</v>
      </c>
      <c r="G288" s="1854" t="s">
        <v>28</v>
      </c>
      <c r="H288" s="1854" t="s">
        <v>28</v>
      </c>
      <c r="I288" s="1854" t="s">
        <v>876</v>
      </c>
    </row>
    <row customHeight="1" ht="11.25">
      <c r="A289" s="1854" t="s">
        <v>2270</v>
      </c>
      <c r="B289" s="1854" t="s">
        <v>16</v>
      </c>
      <c r="C289" s="1854" t="s">
        <v>2510</v>
      </c>
      <c r="D289" s="1854" t="s">
        <v>2511</v>
      </c>
      <c r="E289" s="1854" t="s">
        <v>2512</v>
      </c>
      <c r="F289" s="1854" t="s">
        <v>2513</v>
      </c>
      <c r="G289" s="1854" t="s">
        <v>28</v>
      </c>
      <c r="H289" s="1854" t="s">
        <v>28</v>
      </c>
      <c r="I289" s="1854" t="s">
        <v>876</v>
      </c>
    </row>
    <row customHeight="1" ht="11.25">
      <c r="A290" s="1854" t="s">
        <v>2270</v>
      </c>
      <c r="B290" s="1854" t="s">
        <v>16</v>
      </c>
      <c r="C290" s="1854" t="s">
        <v>2514</v>
      </c>
      <c r="D290" s="1854" t="s">
        <v>2515</v>
      </c>
      <c r="E290" s="1854" t="s">
        <v>2516</v>
      </c>
      <c r="F290" s="1854" t="s">
        <v>2278</v>
      </c>
      <c r="G290" s="1854" t="s">
        <v>2517</v>
      </c>
      <c r="H290" s="1854" t="s">
        <v>28</v>
      </c>
      <c r="I290" s="1854" t="s">
        <v>876</v>
      </c>
    </row>
    <row customHeight="1" ht="11.25">
      <c r="A291" s="1854" t="s">
        <v>2270</v>
      </c>
      <c r="B291" s="1854" t="s">
        <v>16</v>
      </c>
      <c r="C291" s="1854" t="s">
        <v>2522</v>
      </c>
      <c r="D291" s="1854" t="s">
        <v>2523</v>
      </c>
      <c r="E291" s="1854" t="s">
        <v>2524</v>
      </c>
      <c r="F291" s="1854" t="s">
        <v>2278</v>
      </c>
      <c r="G291" s="1854" t="s">
        <v>2517</v>
      </c>
      <c r="H291" s="1854" t="s">
        <v>28</v>
      </c>
      <c r="I291" s="1854" t="s">
        <v>876</v>
      </c>
    </row>
    <row customHeight="1" ht="11.25">
      <c r="A292" s="1854" t="s">
        <v>2270</v>
      </c>
      <c r="B292" s="1854" t="s">
        <v>16</v>
      </c>
      <c r="C292" s="1854" t="s">
        <v>2525</v>
      </c>
      <c r="D292" s="1854" t="s">
        <v>2526</v>
      </c>
      <c r="E292" s="1854" t="s">
        <v>2527</v>
      </c>
      <c r="F292" s="1854" t="s">
        <v>2337</v>
      </c>
      <c r="G292" s="1854" t="s">
        <v>28</v>
      </c>
      <c r="H292" s="1854" t="s">
        <v>28</v>
      </c>
      <c r="I292" s="1854" t="s">
        <v>876</v>
      </c>
    </row>
    <row customHeight="1" ht="11.25">
      <c r="A293" s="1854" t="s">
        <v>2270</v>
      </c>
      <c r="B293" s="1854" t="s">
        <v>16</v>
      </c>
      <c r="C293" s="1854" t="s">
        <v>2528</v>
      </c>
      <c r="D293" s="1854" t="s">
        <v>2529</v>
      </c>
      <c r="E293" s="1854" t="s">
        <v>2530</v>
      </c>
      <c r="F293" s="1854" t="s">
        <v>2298</v>
      </c>
      <c r="G293" s="1854" t="s">
        <v>2531</v>
      </c>
      <c r="H293" s="1854" t="s">
        <v>28</v>
      </c>
      <c r="I293" s="1854" t="s">
        <v>876</v>
      </c>
    </row>
    <row customHeight="1" ht="11.25">
      <c r="A294" s="1854" t="s">
        <v>2270</v>
      </c>
      <c r="B294" s="1854" t="s">
        <v>16</v>
      </c>
      <c r="C294" s="1854" t="s">
        <v>2532</v>
      </c>
      <c r="D294" s="1854" t="s">
        <v>2533</v>
      </c>
      <c r="E294" s="1854" t="s">
        <v>2534</v>
      </c>
      <c r="F294" s="1854" t="s">
        <v>2278</v>
      </c>
      <c r="G294" s="1854" t="s">
        <v>2535</v>
      </c>
      <c r="H294" s="1854" t="s">
        <v>28</v>
      </c>
      <c r="I294" s="1854" t="s">
        <v>876</v>
      </c>
    </row>
    <row customHeight="1" ht="11.25">
      <c r="A295" s="1854" t="s">
        <v>2270</v>
      </c>
      <c r="B295" s="1854" t="s">
        <v>16</v>
      </c>
      <c r="C295" s="1854" t="s">
        <v>2536</v>
      </c>
      <c r="D295" s="1854" t="s">
        <v>2537</v>
      </c>
      <c r="E295" s="1854" t="s">
        <v>2538</v>
      </c>
      <c r="F295" s="1854" t="s">
        <v>2495</v>
      </c>
      <c r="G295" s="1854" t="s">
        <v>28</v>
      </c>
      <c r="H295" s="1854" t="s">
        <v>28</v>
      </c>
      <c r="I295" s="1854" t="s">
        <v>876</v>
      </c>
    </row>
    <row customHeight="1" ht="11.25">
      <c r="A296" s="1854" t="s">
        <v>2270</v>
      </c>
      <c r="B296" s="1854" t="s">
        <v>16</v>
      </c>
      <c r="C296" s="1854" t="s">
        <v>2553</v>
      </c>
      <c r="D296" s="1854" t="s">
        <v>2554</v>
      </c>
      <c r="E296" s="1854" t="s">
        <v>2555</v>
      </c>
      <c r="F296" s="1854" t="s">
        <v>2440</v>
      </c>
      <c r="G296" s="1854" t="s">
        <v>28</v>
      </c>
      <c r="H296" s="1854" t="s">
        <v>28</v>
      </c>
      <c r="I296" s="1854" t="s">
        <v>876</v>
      </c>
    </row>
    <row customHeight="1" ht="11.25">
      <c r="A297" s="1854" t="s">
        <v>2270</v>
      </c>
      <c r="B297" s="1854" t="s">
        <v>16</v>
      </c>
      <c r="C297" s="1854" t="s">
        <v>2922</v>
      </c>
      <c r="D297" s="1854" t="s">
        <v>2923</v>
      </c>
      <c r="E297" s="1854" t="s">
        <v>2401</v>
      </c>
      <c r="F297" s="1854" t="s">
        <v>2924</v>
      </c>
      <c r="G297" s="1854" t="s">
        <v>28</v>
      </c>
      <c r="H297" s="1854" t="s">
        <v>28</v>
      </c>
      <c r="I297" s="1854" t="s">
        <v>876</v>
      </c>
    </row>
    <row customHeight="1" ht="11.25">
      <c r="A298" s="1854" t="s">
        <v>2270</v>
      </c>
      <c r="B298" s="1854" t="s">
        <v>16</v>
      </c>
      <c r="C298" s="1854" t="s">
        <v>2562</v>
      </c>
      <c r="D298" s="1854" t="s">
        <v>2563</v>
      </c>
      <c r="E298" s="1854" t="s">
        <v>2564</v>
      </c>
      <c r="F298" s="1854" t="s">
        <v>2325</v>
      </c>
      <c r="G298" s="1854" t="s">
        <v>28</v>
      </c>
      <c r="H298" s="1854" t="s">
        <v>28</v>
      </c>
      <c r="I298" s="1854" t="s">
        <v>876</v>
      </c>
    </row>
    <row customHeight="1" ht="11.25">
      <c r="A299" s="1854" t="s">
        <v>2270</v>
      </c>
      <c r="B299" s="1854" t="s">
        <v>16</v>
      </c>
      <c r="C299" s="1854" t="s">
        <v>2925</v>
      </c>
      <c r="D299" s="1854" t="s">
        <v>2926</v>
      </c>
      <c r="E299" s="1854" t="s">
        <v>2927</v>
      </c>
      <c r="F299" s="1854" t="s">
        <v>2341</v>
      </c>
      <c r="G299" s="1854" t="s">
        <v>2928</v>
      </c>
      <c r="H299" s="1854" t="s">
        <v>28</v>
      </c>
      <c r="I299" s="1854" t="s">
        <v>876</v>
      </c>
    </row>
    <row customHeight="1" ht="11.25">
      <c r="A300" s="1854" t="s">
        <v>2270</v>
      </c>
      <c r="B300" s="1854" t="s">
        <v>16</v>
      </c>
      <c r="C300" s="1854" t="s">
        <v>2569</v>
      </c>
      <c r="D300" s="1854" t="s">
        <v>2570</v>
      </c>
      <c r="E300" s="1854" t="s">
        <v>2571</v>
      </c>
      <c r="F300" s="1854" t="s">
        <v>2513</v>
      </c>
      <c r="G300" s="1854" t="s">
        <v>2572</v>
      </c>
      <c r="H300" s="1854" t="s">
        <v>28</v>
      </c>
      <c r="I300" s="1854" t="s">
        <v>876</v>
      </c>
    </row>
    <row customHeight="1" ht="11.25">
      <c r="A301" s="1854" t="s">
        <v>2270</v>
      </c>
      <c r="B301" s="1854" t="s">
        <v>16</v>
      </c>
      <c r="C301" s="1854" t="s">
        <v>2573</v>
      </c>
      <c r="D301" s="1854" t="s">
        <v>2574</v>
      </c>
      <c r="E301" s="1854" t="s">
        <v>2575</v>
      </c>
      <c r="F301" s="1854" t="s">
        <v>2576</v>
      </c>
      <c r="G301" s="1854" t="s">
        <v>2577</v>
      </c>
      <c r="H301" s="1854" t="s">
        <v>28</v>
      </c>
      <c r="I301" s="1854" t="s">
        <v>876</v>
      </c>
    </row>
    <row customHeight="1" ht="11.25">
      <c r="A302" s="1854" t="s">
        <v>2270</v>
      </c>
      <c r="B302" s="1854" t="s">
        <v>16</v>
      </c>
      <c r="C302" s="1854" t="s">
        <v>2578</v>
      </c>
      <c r="D302" s="1854" t="s">
        <v>2574</v>
      </c>
      <c r="E302" s="1854" t="s">
        <v>2575</v>
      </c>
      <c r="F302" s="1854" t="s">
        <v>2579</v>
      </c>
      <c r="G302" s="1854" t="s">
        <v>28</v>
      </c>
      <c r="H302" s="1854" t="s">
        <v>28</v>
      </c>
      <c r="I302" s="1854" t="s">
        <v>876</v>
      </c>
    </row>
    <row customHeight="1" ht="11.25">
      <c r="A303" s="1854" t="s">
        <v>2270</v>
      </c>
      <c r="B303" s="1854" t="s">
        <v>16</v>
      </c>
      <c r="C303" s="1854" t="s">
        <v>2583</v>
      </c>
      <c r="D303" s="1854" t="s">
        <v>2584</v>
      </c>
      <c r="E303" s="1854" t="s">
        <v>2273</v>
      </c>
      <c r="F303" s="1854" t="s">
        <v>2585</v>
      </c>
      <c r="G303" s="1854" t="s">
        <v>28</v>
      </c>
      <c r="H303" s="1854" t="s">
        <v>28</v>
      </c>
      <c r="I303" s="1854" t="s">
        <v>876</v>
      </c>
    </row>
    <row customHeight="1" ht="11.25">
      <c r="A304" s="1854" t="s">
        <v>2270</v>
      </c>
      <c r="B304" s="1854" t="s">
        <v>16</v>
      </c>
      <c r="C304" s="1854" t="s">
        <v>2586</v>
      </c>
      <c r="D304" s="1854" t="s">
        <v>2587</v>
      </c>
      <c r="E304" s="1854" t="s">
        <v>2273</v>
      </c>
      <c r="F304" s="1854" t="s">
        <v>2588</v>
      </c>
      <c r="G304" s="1854" t="s">
        <v>28</v>
      </c>
      <c r="H304" s="1854" t="s">
        <v>28</v>
      </c>
      <c r="I304" s="1854" t="s">
        <v>876</v>
      </c>
    </row>
    <row customHeight="1" ht="11.25">
      <c r="A305" s="1854" t="s">
        <v>2270</v>
      </c>
      <c r="B305" s="1854" t="s">
        <v>16</v>
      </c>
      <c r="C305" s="1854" t="s">
        <v>2589</v>
      </c>
      <c r="D305" s="1854" t="s">
        <v>2590</v>
      </c>
      <c r="E305" s="1854" t="s">
        <v>2273</v>
      </c>
      <c r="F305" s="1854" t="s">
        <v>2591</v>
      </c>
      <c r="G305" s="1854" t="s">
        <v>28</v>
      </c>
      <c r="H305" s="1854" t="s">
        <v>28</v>
      </c>
      <c r="I305" s="1854" t="s">
        <v>876</v>
      </c>
    </row>
    <row customHeight="1" ht="11.25">
      <c r="A306" s="1854" t="s">
        <v>2270</v>
      </c>
      <c r="B306" s="1854" t="s">
        <v>16</v>
      </c>
      <c r="C306" s="1854" t="s">
        <v>2592</v>
      </c>
      <c r="D306" s="1854" t="s">
        <v>2593</v>
      </c>
      <c r="E306" s="1854" t="s">
        <v>2273</v>
      </c>
      <c r="F306" s="1854" t="s">
        <v>2594</v>
      </c>
      <c r="G306" s="1854" t="s">
        <v>28</v>
      </c>
      <c r="H306" s="1854" t="s">
        <v>28</v>
      </c>
      <c r="I306" s="1854" t="s">
        <v>876</v>
      </c>
    </row>
    <row customHeight="1" ht="11.25">
      <c r="A307" s="1854" t="s">
        <v>2270</v>
      </c>
      <c r="B307" s="1854" t="s">
        <v>16</v>
      </c>
      <c r="C307" s="1854" t="s">
        <v>2595</v>
      </c>
      <c r="D307" s="1854" t="s">
        <v>2596</v>
      </c>
      <c r="E307" s="1854" t="s">
        <v>2273</v>
      </c>
      <c r="F307" s="1854" t="s">
        <v>2597</v>
      </c>
      <c r="G307" s="1854" t="s">
        <v>28</v>
      </c>
      <c r="H307" s="1854" t="s">
        <v>28</v>
      </c>
      <c r="I307" s="1854" t="s">
        <v>876</v>
      </c>
    </row>
    <row customHeight="1" ht="11.25">
      <c r="A308" s="1854" t="s">
        <v>2270</v>
      </c>
      <c r="B308" s="1854" t="s">
        <v>16</v>
      </c>
      <c r="C308" s="1854" t="s">
        <v>2598</v>
      </c>
      <c r="D308" s="1854" t="s">
        <v>2599</v>
      </c>
      <c r="E308" s="1854" t="s">
        <v>2273</v>
      </c>
      <c r="F308" s="1854" t="s">
        <v>2600</v>
      </c>
      <c r="G308" s="1854" t="s">
        <v>28</v>
      </c>
      <c r="H308" s="1854" t="s">
        <v>28</v>
      </c>
      <c r="I308" s="1854" t="s">
        <v>876</v>
      </c>
    </row>
    <row customHeight="1" ht="11.25">
      <c r="A309" s="1854" t="s">
        <v>2270</v>
      </c>
      <c r="B309" s="1854" t="s">
        <v>16</v>
      </c>
      <c r="C309" s="1854" t="s">
        <v>2601</v>
      </c>
      <c r="D309" s="1854" t="s">
        <v>2602</v>
      </c>
      <c r="E309" s="1854" t="s">
        <v>2273</v>
      </c>
      <c r="F309" s="1854" t="s">
        <v>2603</v>
      </c>
      <c r="G309" s="1854" t="s">
        <v>28</v>
      </c>
      <c r="H309" s="1854" t="s">
        <v>28</v>
      </c>
      <c r="I309" s="1854" t="s">
        <v>876</v>
      </c>
    </row>
    <row customHeight="1" ht="11.25">
      <c r="A310" s="1854" t="s">
        <v>2270</v>
      </c>
      <c r="B310" s="1854" t="s">
        <v>16</v>
      </c>
      <c r="C310" s="1854" t="s">
        <v>2604</v>
      </c>
      <c r="D310" s="1854" t="s">
        <v>2605</v>
      </c>
      <c r="E310" s="1854" t="s">
        <v>2273</v>
      </c>
      <c r="F310" s="1854" t="s">
        <v>2606</v>
      </c>
      <c r="G310" s="1854" t="s">
        <v>28</v>
      </c>
      <c r="H310" s="1854" t="s">
        <v>28</v>
      </c>
      <c r="I310" s="1854" t="s">
        <v>876</v>
      </c>
    </row>
    <row customHeight="1" ht="11.25">
      <c r="A311" s="1854" t="s">
        <v>2270</v>
      </c>
      <c r="B311" s="1854" t="s">
        <v>16</v>
      </c>
      <c r="C311" s="1854" t="s">
        <v>2607</v>
      </c>
      <c r="D311" s="1854" t="s">
        <v>2608</v>
      </c>
      <c r="E311" s="1854" t="s">
        <v>2273</v>
      </c>
      <c r="F311" s="1854" t="s">
        <v>2609</v>
      </c>
      <c r="G311" s="1854" t="s">
        <v>28</v>
      </c>
      <c r="H311" s="1854" t="s">
        <v>28</v>
      </c>
      <c r="I311" s="1854" t="s">
        <v>876</v>
      </c>
    </row>
    <row customHeight="1" ht="11.25">
      <c r="A312" s="1854" t="s">
        <v>2270</v>
      </c>
      <c r="B312" s="1854" t="s">
        <v>16</v>
      </c>
      <c r="C312" s="1854" t="s">
        <v>2610</v>
      </c>
      <c r="D312" s="1854" t="s">
        <v>2611</v>
      </c>
      <c r="E312" s="1854" t="s">
        <v>2273</v>
      </c>
      <c r="F312" s="1854" t="s">
        <v>2612</v>
      </c>
      <c r="G312" s="1854" t="s">
        <v>28</v>
      </c>
      <c r="H312" s="1854" t="s">
        <v>28</v>
      </c>
      <c r="I312" s="1854" t="s">
        <v>876</v>
      </c>
    </row>
    <row customHeight="1" ht="11.25">
      <c r="A313" s="1854" t="s">
        <v>2270</v>
      </c>
      <c r="B313" s="1854" t="s">
        <v>16</v>
      </c>
      <c r="C313" s="1854" t="s">
        <v>2929</v>
      </c>
      <c r="D313" s="1854" t="s">
        <v>2930</v>
      </c>
      <c r="E313" s="1854" t="s">
        <v>2422</v>
      </c>
      <c r="F313" s="1854" t="s">
        <v>2931</v>
      </c>
      <c r="G313" s="1854" t="s">
        <v>28</v>
      </c>
      <c r="H313" s="1854" t="s">
        <v>28</v>
      </c>
      <c r="I313" s="1854" t="s">
        <v>876</v>
      </c>
    </row>
    <row customHeight="1" ht="11.25">
      <c r="A314" s="1854" t="s">
        <v>2270</v>
      </c>
      <c r="B314" s="1854" t="s">
        <v>16</v>
      </c>
      <c r="C314" s="1854" t="s">
        <v>2613</v>
      </c>
      <c r="D314" s="1854" t="s">
        <v>2614</v>
      </c>
      <c r="E314" s="1854" t="s">
        <v>2615</v>
      </c>
      <c r="F314" s="1854" t="s">
        <v>2616</v>
      </c>
      <c r="G314" s="1854" t="s">
        <v>28</v>
      </c>
      <c r="H314" s="1854" t="s">
        <v>28</v>
      </c>
      <c r="I314" s="1854" t="s">
        <v>876</v>
      </c>
    </row>
    <row customHeight="1" ht="11.25">
      <c r="A315" s="1854" t="s">
        <v>2270</v>
      </c>
      <c r="B315" s="1854" t="s">
        <v>16</v>
      </c>
      <c r="C315" s="1854" t="s">
        <v>2617</v>
      </c>
      <c r="D315" s="1854" t="s">
        <v>2618</v>
      </c>
      <c r="E315" s="1854" t="s">
        <v>2615</v>
      </c>
      <c r="F315" s="1854" t="s">
        <v>2619</v>
      </c>
      <c r="G315" s="1854" t="s">
        <v>28</v>
      </c>
      <c r="H315" s="1854" t="s">
        <v>28</v>
      </c>
      <c r="I315" s="1854" t="s">
        <v>876</v>
      </c>
    </row>
    <row customHeight="1" ht="11.25">
      <c r="A316" s="1854" t="s">
        <v>2270</v>
      </c>
      <c r="B316" s="1854" t="s">
        <v>16</v>
      </c>
      <c r="C316" s="1854" t="s">
        <v>2623</v>
      </c>
      <c r="D316" s="1854" t="s">
        <v>2624</v>
      </c>
      <c r="E316" s="1854" t="s">
        <v>2615</v>
      </c>
      <c r="F316" s="1854" t="s">
        <v>2625</v>
      </c>
      <c r="G316" s="1854" t="s">
        <v>28</v>
      </c>
      <c r="H316" s="1854" t="s">
        <v>28</v>
      </c>
      <c r="I316" s="1854" t="s">
        <v>876</v>
      </c>
    </row>
    <row customHeight="1" ht="11.25">
      <c r="A317" s="1854" t="s">
        <v>2270</v>
      </c>
      <c r="B317" s="1854" t="s">
        <v>16</v>
      </c>
      <c r="C317" s="1854" t="s">
        <v>2626</v>
      </c>
      <c r="D317" s="1854" t="s">
        <v>2627</v>
      </c>
      <c r="E317" s="1854" t="s">
        <v>2628</v>
      </c>
      <c r="F317" s="1854" t="s">
        <v>51</v>
      </c>
      <c r="G317" s="1854" t="s">
        <v>2629</v>
      </c>
      <c r="H317" s="1854" t="s">
        <v>28</v>
      </c>
      <c r="I317" s="1854" t="s">
        <v>876</v>
      </c>
    </row>
    <row customHeight="1" ht="11.25">
      <c r="A318" s="1854" t="s">
        <v>2270</v>
      </c>
      <c r="B318" s="1854" t="s">
        <v>16</v>
      </c>
      <c r="C318" s="1854" t="s">
        <v>2630</v>
      </c>
      <c r="D318" s="1854" t="s">
        <v>2631</v>
      </c>
      <c r="E318" s="1854" t="s">
        <v>2632</v>
      </c>
      <c r="F318" s="1854" t="s">
        <v>2311</v>
      </c>
      <c r="G318" s="1854" t="s">
        <v>28</v>
      </c>
      <c r="H318" s="1854" t="s">
        <v>28</v>
      </c>
      <c r="I318" s="1854" t="s">
        <v>876</v>
      </c>
    </row>
    <row customHeight="1" ht="11.25">
      <c r="A319" s="1854" t="s">
        <v>2270</v>
      </c>
      <c r="B319" s="1854" t="s">
        <v>16</v>
      </c>
      <c r="C319" s="1854" t="s">
        <v>13</v>
      </c>
      <c r="D319" s="1854" t="s">
        <v>46</v>
      </c>
      <c r="E319" s="1854" t="s">
        <v>49</v>
      </c>
      <c r="F319" s="1854" t="s">
        <v>51</v>
      </c>
      <c r="G319" s="1854" t="s">
        <v>2629</v>
      </c>
      <c r="H319" s="1854" t="s">
        <v>28</v>
      </c>
      <c r="I319" s="1854" t="s">
        <v>876</v>
      </c>
    </row>
    <row customHeight="1" ht="11.25">
      <c r="A320" s="1854" t="s">
        <v>2270</v>
      </c>
      <c r="B320" s="1854" t="s">
        <v>16</v>
      </c>
      <c r="C320" s="1854" t="s">
        <v>2636</v>
      </c>
      <c r="D320" s="1854" t="s">
        <v>2637</v>
      </c>
      <c r="E320" s="1854" t="s">
        <v>2281</v>
      </c>
      <c r="F320" s="1854" t="s">
        <v>2638</v>
      </c>
      <c r="G320" s="1854" t="s">
        <v>28</v>
      </c>
      <c r="H320" s="1854" t="s">
        <v>28</v>
      </c>
      <c r="I320" s="1854" t="s">
        <v>876</v>
      </c>
    </row>
    <row customHeight="1" ht="11.25">
      <c r="A321" s="1854" t="s">
        <v>2270</v>
      </c>
      <c r="B321" s="1854" t="s">
        <v>16</v>
      </c>
      <c r="C321" s="1854" t="s">
        <v>2932</v>
      </c>
      <c r="D321" s="1854" t="s">
        <v>2933</v>
      </c>
      <c r="E321" s="1854" t="s">
        <v>2281</v>
      </c>
      <c r="F321" s="1854" t="s">
        <v>2934</v>
      </c>
      <c r="G321" s="1854" t="s">
        <v>28</v>
      </c>
      <c r="H321" s="1854" t="s">
        <v>28</v>
      </c>
      <c r="I321" s="1854" t="s">
        <v>876</v>
      </c>
    </row>
    <row customHeight="1" ht="11.25">
      <c r="A322" s="1854" t="s">
        <v>2270</v>
      </c>
      <c r="B322" s="1854" t="s">
        <v>16</v>
      </c>
      <c r="C322" s="1854" t="s">
        <v>2641</v>
      </c>
      <c r="D322" s="1854" t="s">
        <v>2642</v>
      </c>
      <c r="E322" s="1854" t="s">
        <v>2643</v>
      </c>
      <c r="F322" s="1854" t="s">
        <v>2644</v>
      </c>
      <c r="G322" s="1854" t="s">
        <v>28</v>
      </c>
      <c r="H322" s="1854" t="s">
        <v>28</v>
      </c>
      <c r="I322" s="1854" t="s">
        <v>876</v>
      </c>
    </row>
    <row customHeight="1" ht="11.25">
      <c r="A323" s="1854" t="s">
        <v>2270</v>
      </c>
      <c r="B323" s="1854" t="s">
        <v>16</v>
      </c>
      <c r="C323" s="1854" t="s">
        <v>2645</v>
      </c>
      <c r="D323" s="1854" t="s">
        <v>2642</v>
      </c>
      <c r="E323" s="1854" t="s">
        <v>2643</v>
      </c>
      <c r="F323" s="1854" t="s">
        <v>2646</v>
      </c>
      <c r="G323" s="1854" t="s">
        <v>2647</v>
      </c>
      <c r="H323" s="1854" t="s">
        <v>28</v>
      </c>
      <c r="I323" s="1854" t="s">
        <v>876</v>
      </c>
    </row>
    <row customHeight="1" ht="11.25">
      <c r="A324" s="1854" t="s">
        <v>2270</v>
      </c>
      <c r="B324" s="1854" t="s">
        <v>16</v>
      </c>
      <c r="C324" s="1854" t="s">
        <v>2935</v>
      </c>
      <c r="D324" s="1854" t="s">
        <v>2936</v>
      </c>
      <c r="E324" s="1854" t="s">
        <v>2937</v>
      </c>
      <c r="F324" s="1854" t="s">
        <v>2302</v>
      </c>
      <c r="G324" s="1854" t="s">
        <v>28</v>
      </c>
      <c r="H324" s="1854" t="s">
        <v>28</v>
      </c>
      <c r="I324" s="1854" t="s">
        <v>876</v>
      </c>
    </row>
    <row customHeight="1" ht="11.25">
      <c r="A325" s="1854" t="s">
        <v>2270</v>
      </c>
      <c r="B325" s="1854" t="s">
        <v>16</v>
      </c>
      <c r="C325" s="1854" t="s">
        <v>2656</v>
      </c>
      <c r="D325" s="1854" t="s">
        <v>2657</v>
      </c>
      <c r="E325" s="1854" t="s">
        <v>2658</v>
      </c>
      <c r="F325" s="1854" t="s">
        <v>2337</v>
      </c>
      <c r="G325" s="1854" t="s">
        <v>28</v>
      </c>
      <c r="H325" s="1854" t="s">
        <v>28</v>
      </c>
      <c r="I325" s="1854" t="s">
        <v>876</v>
      </c>
    </row>
    <row customHeight="1" ht="11.25">
      <c r="A326" s="1854" t="s">
        <v>2270</v>
      </c>
      <c r="B326" s="1854" t="s">
        <v>16</v>
      </c>
      <c r="C326" s="1854" t="s">
        <v>2659</v>
      </c>
      <c r="D326" s="1854" t="s">
        <v>2660</v>
      </c>
      <c r="E326" s="1854" t="s">
        <v>2661</v>
      </c>
      <c r="F326" s="1854" t="s">
        <v>2321</v>
      </c>
      <c r="G326" s="1854" t="s">
        <v>28</v>
      </c>
      <c r="H326" s="1854" t="s">
        <v>28</v>
      </c>
      <c r="I326" s="1854" t="s">
        <v>876</v>
      </c>
    </row>
    <row customHeight="1" ht="11.25">
      <c r="A327" s="1854" t="s">
        <v>2270</v>
      </c>
      <c r="B327" s="1854" t="s">
        <v>16</v>
      </c>
      <c r="C327" s="1854" t="s">
        <v>2662</v>
      </c>
      <c r="D327" s="1854" t="s">
        <v>2663</v>
      </c>
      <c r="E327" s="1854" t="s">
        <v>2664</v>
      </c>
      <c r="F327" s="1854" t="s">
        <v>2330</v>
      </c>
      <c r="G327" s="1854" t="s">
        <v>28</v>
      </c>
      <c r="H327" s="1854" t="s">
        <v>28</v>
      </c>
      <c r="I327" s="1854" t="s">
        <v>876</v>
      </c>
    </row>
    <row customHeight="1" ht="11.25">
      <c r="A328" s="1854" t="s">
        <v>2270</v>
      </c>
      <c r="B328" s="1854" t="s">
        <v>16</v>
      </c>
      <c r="C328" s="1854" t="s">
        <v>2938</v>
      </c>
      <c r="D328" s="1854" t="s">
        <v>2939</v>
      </c>
      <c r="E328" s="1854" t="s">
        <v>2940</v>
      </c>
      <c r="F328" s="1854" t="s">
        <v>2325</v>
      </c>
      <c r="G328" s="1854" t="s">
        <v>28</v>
      </c>
      <c r="H328" s="1854" t="s">
        <v>28</v>
      </c>
      <c r="I328" s="1854" t="s">
        <v>876</v>
      </c>
    </row>
    <row customHeight="1" ht="11.25">
      <c r="A329" s="1854" t="s">
        <v>2270</v>
      </c>
      <c r="B329" s="1854" t="s">
        <v>16</v>
      </c>
      <c r="C329" s="1854" t="s">
        <v>2671</v>
      </c>
      <c r="D329" s="1854" t="s">
        <v>2672</v>
      </c>
      <c r="E329" s="1854" t="s">
        <v>2673</v>
      </c>
      <c r="F329" s="1854" t="s">
        <v>2278</v>
      </c>
      <c r="G329" s="1854" t="s">
        <v>2674</v>
      </c>
      <c r="H329" s="1854" t="s">
        <v>28</v>
      </c>
      <c r="I329" s="1854" t="s">
        <v>876</v>
      </c>
    </row>
    <row customHeight="1" ht="11.25">
      <c r="A330" s="1854" t="s">
        <v>2270</v>
      </c>
      <c r="B330" s="1854" t="s">
        <v>16</v>
      </c>
      <c r="C330" s="1854" t="s">
        <v>2675</v>
      </c>
      <c r="D330" s="1854" t="s">
        <v>2676</v>
      </c>
      <c r="E330" s="1854" t="s">
        <v>2677</v>
      </c>
      <c r="F330" s="1854" t="s">
        <v>2678</v>
      </c>
      <c r="G330" s="1854" t="s">
        <v>28</v>
      </c>
      <c r="H330" s="1854" t="s">
        <v>28</v>
      </c>
      <c r="I330" s="1854" t="s">
        <v>876</v>
      </c>
    </row>
    <row customHeight="1" ht="11.25">
      <c r="A331" s="1854" t="s">
        <v>2270</v>
      </c>
      <c r="B331" s="1854" t="s">
        <v>16</v>
      </c>
      <c r="C331" s="1854" t="s">
        <v>2679</v>
      </c>
      <c r="D331" s="1854" t="s">
        <v>2680</v>
      </c>
      <c r="E331" s="1854" t="s">
        <v>2681</v>
      </c>
      <c r="F331" s="1854" t="s">
        <v>2302</v>
      </c>
      <c r="G331" s="1854" t="s">
        <v>2682</v>
      </c>
      <c r="H331" s="1854" t="s">
        <v>28</v>
      </c>
      <c r="I331" s="1854" t="s">
        <v>876</v>
      </c>
    </row>
    <row customHeight="1" ht="11.25">
      <c r="A332" s="1854" t="s">
        <v>2270</v>
      </c>
      <c r="B332" s="1854" t="s">
        <v>16</v>
      </c>
      <c r="C332" s="1854" t="s">
        <v>2683</v>
      </c>
      <c r="D332" s="1854" t="s">
        <v>2684</v>
      </c>
      <c r="E332" s="1854" t="s">
        <v>2685</v>
      </c>
      <c r="F332" s="1854" t="s">
        <v>2488</v>
      </c>
      <c r="G332" s="1854" t="s">
        <v>28</v>
      </c>
      <c r="H332" s="1854" t="s">
        <v>28</v>
      </c>
      <c r="I332" s="1854" t="s">
        <v>876</v>
      </c>
    </row>
    <row customHeight="1" ht="11.25">
      <c r="A333" s="1854" t="s">
        <v>2270</v>
      </c>
      <c r="B333" s="1854" t="s">
        <v>16</v>
      </c>
      <c r="C333" s="1854" t="s">
        <v>2941</v>
      </c>
      <c r="D333" s="1854" t="s">
        <v>2942</v>
      </c>
      <c r="E333" s="1854" t="s">
        <v>2943</v>
      </c>
      <c r="F333" s="1854" t="s">
        <v>2337</v>
      </c>
      <c r="G333" s="1854" t="s">
        <v>28</v>
      </c>
      <c r="H333" s="1854" t="s">
        <v>28</v>
      </c>
      <c r="I333" s="1854" t="s">
        <v>876</v>
      </c>
    </row>
    <row customHeight="1" ht="11.25">
      <c r="A334" s="1854" t="s">
        <v>2270</v>
      </c>
      <c r="B334" s="1854" t="s">
        <v>16</v>
      </c>
      <c r="C334" s="1854" t="s">
        <v>2696</v>
      </c>
      <c r="D334" s="1854" t="s">
        <v>2697</v>
      </c>
      <c r="E334" s="1854" t="s">
        <v>2698</v>
      </c>
      <c r="F334" s="1854" t="s">
        <v>2488</v>
      </c>
      <c r="G334" s="1854" t="s">
        <v>28</v>
      </c>
      <c r="H334" s="1854" t="s">
        <v>28</v>
      </c>
      <c r="I334" s="1854" t="s">
        <v>876</v>
      </c>
    </row>
    <row customHeight="1" ht="11.25">
      <c r="A335" s="1854" t="s">
        <v>2270</v>
      </c>
      <c r="B335" s="1854" t="s">
        <v>16</v>
      </c>
      <c r="C335" s="1854" t="s">
        <v>2699</v>
      </c>
      <c r="D335" s="1854" t="s">
        <v>2700</v>
      </c>
      <c r="E335" s="1854" t="s">
        <v>2701</v>
      </c>
      <c r="F335" s="1854" t="s">
        <v>2678</v>
      </c>
      <c r="G335" s="1854" t="s">
        <v>28</v>
      </c>
      <c r="H335" s="1854" t="s">
        <v>28</v>
      </c>
      <c r="I335" s="1854" t="s">
        <v>876</v>
      </c>
    </row>
    <row customHeight="1" ht="11.25">
      <c r="A336" s="1854" t="s">
        <v>2270</v>
      </c>
      <c r="B336" s="1854" t="s">
        <v>16</v>
      </c>
      <c r="C336" s="1854" t="s">
        <v>2702</v>
      </c>
      <c r="D336" s="1854" t="s">
        <v>2703</v>
      </c>
      <c r="E336" s="1854" t="s">
        <v>2704</v>
      </c>
      <c r="F336" s="1854" t="s">
        <v>2373</v>
      </c>
      <c r="G336" s="1854" t="s">
        <v>2705</v>
      </c>
      <c r="H336" s="1854" t="s">
        <v>28</v>
      </c>
      <c r="I336" s="1854" t="s">
        <v>876</v>
      </c>
    </row>
    <row customHeight="1" ht="11.25">
      <c r="A337" s="1854" t="s">
        <v>2270</v>
      </c>
      <c r="B337" s="1854" t="s">
        <v>16</v>
      </c>
      <c r="C337" s="1854" t="s">
        <v>2712</v>
      </c>
      <c r="D337" s="1854" t="s">
        <v>2713</v>
      </c>
      <c r="E337" s="1854" t="s">
        <v>2714</v>
      </c>
      <c r="F337" s="1854" t="s">
        <v>2715</v>
      </c>
      <c r="G337" s="1854" t="s">
        <v>2716</v>
      </c>
      <c r="H337" s="1854" t="s">
        <v>28</v>
      </c>
      <c r="I337" s="1854" t="s">
        <v>876</v>
      </c>
    </row>
    <row customHeight="1" ht="11.25">
      <c r="A338" s="1854" t="s">
        <v>2270</v>
      </c>
      <c r="B338" s="1854" t="s">
        <v>16</v>
      </c>
      <c r="C338" s="1854" t="s">
        <v>2717</v>
      </c>
      <c r="D338" s="1854" t="s">
        <v>2718</v>
      </c>
      <c r="E338" s="1854" t="s">
        <v>2719</v>
      </c>
      <c r="F338" s="1854" t="s">
        <v>2678</v>
      </c>
      <c r="G338" s="1854" t="s">
        <v>28</v>
      </c>
      <c r="H338" s="1854" t="s">
        <v>28</v>
      </c>
      <c r="I338" s="1854" t="s">
        <v>876</v>
      </c>
    </row>
    <row customHeight="1" ht="11.25">
      <c r="A339" s="1854" t="s">
        <v>2270</v>
      </c>
      <c r="B339" s="1854" t="s">
        <v>16</v>
      </c>
      <c r="C339" s="1854" t="s">
        <v>2944</v>
      </c>
      <c r="D339" s="1854" t="s">
        <v>2945</v>
      </c>
      <c r="E339" s="1854" t="s">
        <v>2422</v>
      </c>
      <c r="F339" s="1854" t="s">
        <v>2302</v>
      </c>
      <c r="G339" s="1854" t="s">
        <v>28</v>
      </c>
      <c r="H339" s="1854" t="s">
        <v>28</v>
      </c>
      <c r="I339" s="1854" t="s">
        <v>876</v>
      </c>
    </row>
    <row customHeight="1" ht="11.25">
      <c r="A340" s="1854" t="s">
        <v>2270</v>
      </c>
      <c r="B340" s="1854" t="s">
        <v>16</v>
      </c>
      <c r="C340" s="1854" t="s">
        <v>2730</v>
      </c>
      <c r="D340" s="1854" t="s">
        <v>2731</v>
      </c>
      <c r="E340" s="1854" t="s">
        <v>2732</v>
      </c>
      <c r="F340" s="1854" t="s">
        <v>2733</v>
      </c>
      <c r="G340" s="1854" t="s">
        <v>2734</v>
      </c>
      <c r="H340" s="1854" t="s">
        <v>28</v>
      </c>
      <c r="I340" s="1854" t="s">
        <v>876</v>
      </c>
    </row>
    <row customHeight="1" ht="11.25">
      <c r="A341" s="1854" t="s">
        <v>2270</v>
      </c>
      <c r="B341" s="1854" t="s">
        <v>16</v>
      </c>
      <c r="C341" s="1854" t="s">
        <v>2946</v>
      </c>
      <c r="D341" s="1854" t="s">
        <v>2947</v>
      </c>
      <c r="E341" s="1854" t="s">
        <v>2948</v>
      </c>
      <c r="F341" s="1854" t="s">
        <v>2302</v>
      </c>
      <c r="G341" s="1854" t="s">
        <v>28</v>
      </c>
      <c r="H341" s="1854" t="s">
        <v>28</v>
      </c>
      <c r="I341" s="1854" t="s">
        <v>876</v>
      </c>
    </row>
    <row customHeight="1" ht="11.25">
      <c r="A342" s="1854" t="s">
        <v>2270</v>
      </c>
      <c r="B342" s="1854" t="s">
        <v>16</v>
      </c>
      <c r="C342" s="1854" t="s">
        <v>2741</v>
      </c>
      <c r="D342" s="1854" t="s">
        <v>2742</v>
      </c>
      <c r="E342" s="1854" t="s">
        <v>2743</v>
      </c>
      <c r="F342" s="1854" t="s">
        <v>2337</v>
      </c>
      <c r="G342" s="1854" t="s">
        <v>28</v>
      </c>
      <c r="H342" s="1854" t="s">
        <v>28</v>
      </c>
      <c r="I342" s="1854" t="s">
        <v>876</v>
      </c>
    </row>
    <row customHeight="1" ht="11.25">
      <c r="A343" s="1854" t="s">
        <v>2270</v>
      </c>
      <c r="B343" s="1854" t="s">
        <v>16</v>
      </c>
      <c r="C343" s="1854" t="s">
        <v>2949</v>
      </c>
      <c r="D343" s="1854" t="s">
        <v>2950</v>
      </c>
      <c r="E343" s="1854" t="s">
        <v>2951</v>
      </c>
      <c r="F343" s="1854" t="s">
        <v>2302</v>
      </c>
      <c r="G343" s="1854" t="s">
        <v>28</v>
      </c>
      <c r="H343" s="1854" t="s">
        <v>28</v>
      </c>
      <c r="I343" s="1854" t="s">
        <v>876</v>
      </c>
    </row>
    <row customHeight="1" ht="11.25">
      <c r="A344" s="1854" t="s">
        <v>2270</v>
      </c>
      <c r="B344" s="1854" t="s">
        <v>16</v>
      </c>
      <c r="C344" s="1854" t="s">
        <v>2768</v>
      </c>
      <c r="D344" s="1854" t="s">
        <v>2769</v>
      </c>
      <c r="E344" s="1854" t="s">
        <v>2770</v>
      </c>
      <c r="F344" s="1854" t="s">
        <v>2373</v>
      </c>
      <c r="G344" s="1854" t="s">
        <v>2771</v>
      </c>
      <c r="H344" s="1854" t="s">
        <v>28</v>
      </c>
      <c r="I344" s="1854" t="s">
        <v>876</v>
      </c>
    </row>
    <row customHeight="1" ht="11.25">
      <c r="A345" s="1854" t="s">
        <v>2270</v>
      </c>
      <c r="B345" s="1854" t="s">
        <v>16</v>
      </c>
      <c r="C345" s="1854" t="s">
        <v>2772</v>
      </c>
      <c r="D345" s="1854" t="s">
        <v>2773</v>
      </c>
      <c r="E345" s="1854" t="s">
        <v>2774</v>
      </c>
      <c r="F345" s="1854" t="s">
        <v>2373</v>
      </c>
      <c r="G345" s="1854" t="s">
        <v>28</v>
      </c>
      <c r="H345" s="1854" t="s">
        <v>28</v>
      </c>
      <c r="I345" s="1854" t="s">
        <v>876</v>
      </c>
    </row>
    <row customHeight="1" ht="11.25">
      <c r="A346" s="1854" t="s">
        <v>2270</v>
      </c>
      <c r="B346" s="1854" t="s">
        <v>16</v>
      </c>
      <c r="C346" s="1854" t="s">
        <v>2775</v>
      </c>
      <c r="D346" s="1854" t="s">
        <v>2776</v>
      </c>
      <c r="E346" s="1854" t="s">
        <v>2643</v>
      </c>
      <c r="F346" s="1854" t="s">
        <v>2777</v>
      </c>
      <c r="G346" s="1854" t="s">
        <v>28</v>
      </c>
      <c r="H346" s="1854" t="s">
        <v>28</v>
      </c>
      <c r="I346" s="1854" t="s">
        <v>876</v>
      </c>
    </row>
    <row customHeight="1" ht="11.25">
      <c r="A347" s="1854" t="s">
        <v>2270</v>
      </c>
      <c r="B347" s="1854" t="s">
        <v>16</v>
      </c>
      <c r="C347" s="1854" t="s">
        <v>2782</v>
      </c>
      <c r="D347" s="1854" t="s">
        <v>2783</v>
      </c>
      <c r="E347" s="1854" t="s">
        <v>2784</v>
      </c>
      <c r="F347" s="1854" t="s">
        <v>2373</v>
      </c>
      <c r="G347" s="1854" t="s">
        <v>28</v>
      </c>
      <c r="H347" s="1854" t="s">
        <v>28</v>
      </c>
      <c r="I347" s="1854" t="s">
        <v>876</v>
      </c>
    </row>
    <row customHeight="1" ht="11.25">
      <c r="A348" s="1854" t="s">
        <v>2270</v>
      </c>
      <c r="B348" s="1854" t="s">
        <v>16</v>
      </c>
      <c r="C348" s="1854" t="s">
        <v>2785</v>
      </c>
      <c r="D348" s="1854" t="s">
        <v>2786</v>
      </c>
      <c r="E348" s="1854" t="s">
        <v>2787</v>
      </c>
      <c r="F348" s="1854" t="s">
        <v>2349</v>
      </c>
      <c r="G348" s="1854" t="s">
        <v>28</v>
      </c>
      <c r="H348" s="1854" t="s">
        <v>28</v>
      </c>
      <c r="I348" s="1854" t="s">
        <v>876</v>
      </c>
    </row>
    <row customHeight="1" ht="11.25">
      <c r="A349" s="1854" t="s">
        <v>2270</v>
      </c>
      <c r="B349" s="1854" t="s">
        <v>16</v>
      </c>
      <c r="C349" s="1854" t="s">
        <v>2952</v>
      </c>
      <c r="D349" s="1854" t="s">
        <v>2953</v>
      </c>
      <c r="E349" s="1854" t="s">
        <v>2954</v>
      </c>
      <c r="F349" s="1854" t="s">
        <v>2311</v>
      </c>
      <c r="G349" s="1854" t="s">
        <v>28</v>
      </c>
      <c r="H349" s="1854" t="s">
        <v>28</v>
      </c>
      <c r="I349" s="1854" t="s">
        <v>876</v>
      </c>
    </row>
    <row customHeight="1" ht="11.25">
      <c r="A350" s="1854" t="s">
        <v>2270</v>
      </c>
      <c r="B350" s="1854" t="s">
        <v>16</v>
      </c>
      <c r="C350" s="1854" t="s">
        <v>2955</v>
      </c>
      <c r="D350" s="1854" t="s">
        <v>2956</v>
      </c>
      <c r="E350" s="1854" t="s">
        <v>2957</v>
      </c>
      <c r="F350" s="1854" t="s">
        <v>2337</v>
      </c>
      <c r="G350" s="1854" t="s">
        <v>28</v>
      </c>
      <c r="H350" s="1854" t="s">
        <v>28</v>
      </c>
      <c r="I350" s="1854" t="s">
        <v>876</v>
      </c>
    </row>
    <row customHeight="1" ht="11.25">
      <c r="A351" s="1854" t="s">
        <v>2270</v>
      </c>
      <c r="B351" s="1854" t="s">
        <v>16</v>
      </c>
      <c r="C351" s="1854" t="s">
        <v>2788</v>
      </c>
      <c r="D351" s="1854" t="s">
        <v>2789</v>
      </c>
      <c r="E351" s="1854" t="s">
        <v>2790</v>
      </c>
      <c r="F351" s="1854" t="s">
        <v>2337</v>
      </c>
      <c r="G351" s="1854" t="s">
        <v>2791</v>
      </c>
      <c r="H351" s="1854" t="s">
        <v>28</v>
      </c>
      <c r="I351" s="1854" t="s">
        <v>876</v>
      </c>
    </row>
    <row customHeight="1" ht="11.25">
      <c r="A352" s="1854" t="s">
        <v>2270</v>
      </c>
      <c r="B352" s="1854" t="s">
        <v>16</v>
      </c>
      <c r="C352" s="1854" t="s">
        <v>2958</v>
      </c>
      <c r="D352" s="1854" t="s">
        <v>2959</v>
      </c>
      <c r="E352" s="1854" t="s">
        <v>2960</v>
      </c>
      <c r="F352" s="1854" t="s">
        <v>2961</v>
      </c>
      <c r="G352" s="1854" t="s">
        <v>28</v>
      </c>
      <c r="H352" s="1854" t="s">
        <v>28</v>
      </c>
      <c r="I352" s="1854" t="s">
        <v>876</v>
      </c>
    </row>
    <row customHeight="1" ht="11.25">
      <c r="A353" s="1854" t="s">
        <v>2270</v>
      </c>
      <c r="B353" s="1854" t="s">
        <v>16</v>
      </c>
      <c r="C353" s="1854" t="s">
        <v>2962</v>
      </c>
      <c r="D353" s="1854" t="s">
        <v>2963</v>
      </c>
      <c r="E353" s="1854" t="s">
        <v>2964</v>
      </c>
      <c r="F353" s="1854" t="s">
        <v>2337</v>
      </c>
      <c r="G353" s="1854" t="s">
        <v>28</v>
      </c>
      <c r="H353" s="1854" t="s">
        <v>28</v>
      </c>
      <c r="I353" s="1854" t="s">
        <v>876</v>
      </c>
    </row>
    <row customHeight="1" ht="11.25">
      <c r="A354" s="1854" t="s">
        <v>2270</v>
      </c>
      <c r="B354" s="1854" t="s">
        <v>16</v>
      </c>
      <c r="C354" s="1854" t="s">
        <v>2965</v>
      </c>
      <c r="D354" s="1854" t="s">
        <v>2966</v>
      </c>
      <c r="E354" s="1854" t="s">
        <v>2967</v>
      </c>
      <c r="F354" s="1854" t="s">
        <v>2325</v>
      </c>
      <c r="G354" s="1854" t="s">
        <v>28</v>
      </c>
      <c r="H354" s="1854" t="s">
        <v>28</v>
      </c>
      <c r="I354" s="1854" t="s">
        <v>876</v>
      </c>
    </row>
    <row customHeight="1" ht="11.25">
      <c r="A355" s="1854" t="s">
        <v>2270</v>
      </c>
      <c r="B355" s="1854" t="s">
        <v>16</v>
      </c>
      <c r="C355" s="1854" t="s">
        <v>2801</v>
      </c>
      <c r="D355" s="1854" t="s">
        <v>2802</v>
      </c>
      <c r="E355" s="1854" t="s">
        <v>2803</v>
      </c>
      <c r="F355" s="1854" t="s">
        <v>2373</v>
      </c>
      <c r="G355" s="1854" t="s">
        <v>28</v>
      </c>
      <c r="H355" s="1854" t="s">
        <v>28</v>
      </c>
      <c r="I355" s="1854" t="s">
        <v>876</v>
      </c>
    </row>
    <row customHeight="1" ht="11.25">
      <c r="A356" s="1854" t="s">
        <v>2270</v>
      </c>
      <c r="B356" s="1854" t="s">
        <v>16</v>
      </c>
      <c r="C356" s="1854" t="s">
        <v>2811</v>
      </c>
      <c r="D356" s="1854" t="s">
        <v>2812</v>
      </c>
      <c r="E356" s="1854" t="s">
        <v>2813</v>
      </c>
      <c r="F356" s="1854" t="s">
        <v>2814</v>
      </c>
      <c r="G356" s="1854" t="s">
        <v>28</v>
      </c>
      <c r="H356" s="1854" t="s">
        <v>28</v>
      </c>
      <c r="I356" s="1854" t="s">
        <v>876</v>
      </c>
    </row>
    <row customHeight="1" ht="11.25">
      <c r="A357" s="1854" t="s">
        <v>2270</v>
      </c>
      <c r="B357" s="1854" t="s">
        <v>16</v>
      </c>
      <c r="C357" s="1854" t="s">
        <v>2968</v>
      </c>
      <c r="D357" s="1854" t="s">
        <v>2969</v>
      </c>
      <c r="E357" s="1854" t="s">
        <v>2970</v>
      </c>
      <c r="F357" s="1854" t="s">
        <v>2302</v>
      </c>
      <c r="G357" s="1854" t="s">
        <v>2971</v>
      </c>
      <c r="H357" s="1854" t="s">
        <v>28</v>
      </c>
      <c r="I357" s="1854" t="s">
        <v>876</v>
      </c>
    </row>
    <row customHeight="1" ht="11.25">
      <c r="A358" s="1854" t="s">
        <v>2270</v>
      </c>
      <c r="B358" s="1854" t="s">
        <v>16</v>
      </c>
      <c r="C358" s="1854" t="s">
        <v>2972</v>
      </c>
      <c r="D358" s="1854" t="s">
        <v>2973</v>
      </c>
      <c r="E358" s="1854" t="s">
        <v>2974</v>
      </c>
      <c r="F358" s="1854" t="s">
        <v>2302</v>
      </c>
      <c r="G358" s="1854" t="s">
        <v>28</v>
      </c>
      <c r="H358" s="1854" t="s">
        <v>28</v>
      </c>
      <c r="I358" s="1854" t="s">
        <v>876</v>
      </c>
    </row>
    <row customHeight="1" ht="11.25">
      <c r="A359" s="1854" t="s">
        <v>2270</v>
      </c>
      <c r="B359" s="1854" t="s">
        <v>16</v>
      </c>
      <c r="C359" s="1854" t="s">
        <v>2815</v>
      </c>
      <c r="D359" s="1854" t="s">
        <v>2816</v>
      </c>
      <c r="E359" s="1854" t="s">
        <v>2817</v>
      </c>
      <c r="F359" s="1854" t="s">
        <v>2302</v>
      </c>
      <c r="G359" s="1854" t="s">
        <v>28</v>
      </c>
      <c r="H359" s="1854" t="s">
        <v>28</v>
      </c>
      <c r="I359" s="1854" t="s">
        <v>876</v>
      </c>
    </row>
    <row customHeight="1" ht="11.25">
      <c r="A360" s="1854" t="s">
        <v>2270</v>
      </c>
      <c r="B360" s="1854" t="s">
        <v>16</v>
      </c>
      <c r="C360" s="1854" t="s">
        <v>2975</v>
      </c>
      <c r="D360" s="1854" t="s">
        <v>2976</v>
      </c>
      <c r="E360" s="1854" t="s">
        <v>2839</v>
      </c>
      <c r="F360" s="1854" t="s">
        <v>2440</v>
      </c>
      <c r="G360" s="1854" t="s">
        <v>28</v>
      </c>
      <c r="H360" s="1854" t="s">
        <v>28</v>
      </c>
      <c r="I360" s="1854" t="s">
        <v>876</v>
      </c>
    </row>
    <row customHeight="1" ht="11.25">
      <c r="A361" s="1854" t="s">
        <v>2270</v>
      </c>
      <c r="B361" s="1854" t="s">
        <v>16</v>
      </c>
      <c r="C361" s="1854" t="s">
        <v>2977</v>
      </c>
      <c r="D361" s="1854" t="s">
        <v>2978</v>
      </c>
      <c r="E361" s="1854" t="s">
        <v>2886</v>
      </c>
      <c r="F361" s="1854" t="s">
        <v>2979</v>
      </c>
      <c r="G361" s="1854" t="s">
        <v>2980</v>
      </c>
      <c r="H361" s="1854" t="s">
        <v>28</v>
      </c>
      <c r="I361" s="1854" t="s">
        <v>876</v>
      </c>
    </row>
    <row customHeight="1" ht="11.25">
      <c r="A362" s="1854" t="s">
        <v>2270</v>
      </c>
      <c r="B362" s="1854" t="s">
        <v>16</v>
      </c>
      <c r="C362" s="1854" t="s">
        <v>2821</v>
      </c>
      <c r="D362" s="1854" t="s">
        <v>2822</v>
      </c>
      <c r="E362" s="1854" t="s">
        <v>2823</v>
      </c>
      <c r="F362" s="1854" t="s">
        <v>2330</v>
      </c>
      <c r="G362" s="1854" t="s">
        <v>2824</v>
      </c>
      <c r="H362" s="1854" t="s">
        <v>28</v>
      </c>
      <c r="I362" s="1854" t="s">
        <v>876</v>
      </c>
    </row>
    <row customHeight="1" ht="11.25">
      <c r="A363" s="1854" t="s">
        <v>2270</v>
      </c>
      <c r="B363" s="1854" t="s">
        <v>16</v>
      </c>
      <c r="C363" s="1854" t="s">
        <v>2833</v>
      </c>
      <c r="D363" s="1854" t="s">
        <v>2834</v>
      </c>
      <c r="E363" s="1854" t="s">
        <v>2835</v>
      </c>
      <c r="F363" s="1854" t="s">
        <v>2678</v>
      </c>
      <c r="G363" s="1854" t="s">
        <v>2836</v>
      </c>
      <c r="H363" s="1854" t="s">
        <v>28</v>
      </c>
      <c r="I363" s="1854" t="s">
        <v>876</v>
      </c>
    </row>
    <row customHeight="1" ht="11.25">
      <c r="A364" s="1854" t="s">
        <v>2270</v>
      </c>
      <c r="B364" s="1854" t="s">
        <v>16</v>
      </c>
      <c r="C364" s="1854" t="s">
        <v>2837</v>
      </c>
      <c r="D364" s="1854" t="s">
        <v>2838</v>
      </c>
      <c r="E364" s="1854" t="s">
        <v>2839</v>
      </c>
      <c r="F364" s="1854" t="s">
        <v>2479</v>
      </c>
      <c r="G364" s="1854" t="s">
        <v>28</v>
      </c>
      <c r="H364" s="1854" t="s">
        <v>28</v>
      </c>
      <c r="I364" s="1854" t="s">
        <v>876</v>
      </c>
    </row>
    <row customHeight="1" ht="11.25">
      <c r="A365" s="1854" t="s">
        <v>2270</v>
      </c>
      <c r="B365" s="1854" t="s">
        <v>16</v>
      </c>
      <c r="C365" s="1854" t="s">
        <v>2981</v>
      </c>
      <c r="D365" s="1854" t="s">
        <v>2982</v>
      </c>
      <c r="E365" s="1854" t="s">
        <v>2983</v>
      </c>
      <c r="F365" s="1854" t="s">
        <v>2488</v>
      </c>
      <c r="G365" s="1854" t="s">
        <v>28</v>
      </c>
      <c r="H365" s="1854" t="s">
        <v>28</v>
      </c>
      <c r="I365" s="1854" t="s">
        <v>876</v>
      </c>
    </row>
    <row customHeight="1" ht="11.25">
      <c r="A366" s="1854" t="s">
        <v>2270</v>
      </c>
      <c r="B366" s="1854" t="s">
        <v>16</v>
      </c>
      <c r="C366" s="1854" t="s">
        <v>28</v>
      </c>
      <c r="D366" s="1854" t="s">
        <v>2844</v>
      </c>
      <c r="E366" s="1854" t="s">
        <v>2845</v>
      </c>
      <c r="F366" s="1854" t="s">
        <v>2353</v>
      </c>
      <c r="G366" s="1854" t="s">
        <v>28</v>
      </c>
      <c r="H366" s="1854" t="s">
        <v>28</v>
      </c>
      <c r="I366" s="1854" t="s">
        <v>876</v>
      </c>
    </row>
    <row customHeight="1" ht="11.25">
      <c r="A367" s="1854" t="s">
        <v>2270</v>
      </c>
      <c r="B367" s="1854" t="s">
        <v>16</v>
      </c>
      <c r="C367" s="1854" t="s">
        <v>28</v>
      </c>
      <c r="D367" s="1854" t="s">
        <v>2846</v>
      </c>
      <c r="E367" s="1854" t="s">
        <v>2847</v>
      </c>
      <c r="F367" s="1854" t="s">
        <v>2349</v>
      </c>
      <c r="G367" s="1854" t="s">
        <v>28</v>
      </c>
      <c r="H367" s="1854" t="s">
        <v>28</v>
      </c>
      <c r="I367" s="1854" t="s">
        <v>876</v>
      </c>
    </row>
    <row customHeight="1" ht="11.25">
      <c r="A368" s="1854" t="s">
        <v>2270</v>
      </c>
      <c r="B368" s="1854" t="s">
        <v>16</v>
      </c>
      <c r="C368" s="1854" t="s">
        <v>2848</v>
      </c>
      <c r="D368" s="1854" t="s">
        <v>2849</v>
      </c>
      <c r="E368" s="1854" t="s">
        <v>2850</v>
      </c>
      <c r="F368" s="1854" t="s">
        <v>2302</v>
      </c>
      <c r="G368" s="1854" t="s">
        <v>28</v>
      </c>
      <c r="H368" s="1854" t="s">
        <v>28</v>
      </c>
      <c r="I368" s="1854" t="s">
        <v>876</v>
      </c>
    </row>
    <row customHeight="1" ht="11.25">
      <c r="A369" s="1854" t="s">
        <v>2270</v>
      </c>
      <c r="B369" s="1854" t="s">
        <v>16</v>
      </c>
      <c r="C369" s="1854" t="s">
        <v>2851</v>
      </c>
      <c r="D369" s="1854" t="s">
        <v>2852</v>
      </c>
      <c r="E369" s="1854" t="s">
        <v>2853</v>
      </c>
      <c r="F369" s="1854" t="s">
        <v>2278</v>
      </c>
      <c r="G369" s="1854" t="s">
        <v>28</v>
      </c>
      <c r="H369" s="1854" t="s">
        <v>28</v>
      </c>
      <c r="I369" s="1854" t="s">
        <v>876</v>
      </c>
    </row>
    <row customHeight="1" ht="11.25">
      <c r="A370" s="1854" t="s">
        <v>2270</v>
      </c>
      <c r="B370" s="1854" t="s">
        <v>16</v>
      </c>
      <c r="C370" s="1854" t="s">
        <v>2984</v>
      </c>
      <c r="D370" s="1854" t="s">
        <v>2985</v>
      </c>
      <c r="E370" s="1854" t="s">
        <v>2281</v>
      </c>
      <c r="F370" s="1854" t="s">
        <v>2986</v>
      </c>
      <c r="G370" s="1854" t="s">
        <v>28</v>
      </c>
      <c r="H370" s="1854" t="s">
        <v>28</v>
      </c>
      <c r="I370" s="1854" t="s">
        <v>876</v>
      </c>
    </row>
    <row customHeight="1" ht="11.25">
      <c r="A371" s="1854" t="s">
        <v>2270</v>
      </c>
      <c r="B371" s="1854" t="s">
        <v>16</v>
      </c>
      <c r="C371" s="1854" t="s">
        <v>2987</v>
      </c>
      <c r="D371" s="1854" t="s">
        <v>2988</v>
      </c>
      <c r="E371" s="1854" t="s">
        <v>2989</v>
      </c>
      <c r="F371" s="1854" t="s">
        <v>2302</v>
      </c>
      <c r="G371" s="1854" t="s">
        <v>2990</v>
      </c>
      <c r="H371" s="1854" t="s">
        <v>28</v>
      </c>
      <c r="I371" s="1854" t="s">
        <v>876</v>
      </c>
    </row>
    <row customHeight="1" ht="11.25">
      <c r="A372" s="1854" t="s">
        <v>2270</v>
      </c>
      <c r="B372" s="1854" t="s">
        <v>16</v>
      </c>
      <c r="C372" s="1854" t="s">
        <v>2857</v>
      </c>
      <c r="D372" s="1854" t="s">
        <v>2858</v>
      </c>
      <c r="E372" s="1854" t="s">
        <v>2859</v>
      </c>
      <c r="F372" s="1854" t="s">
        <v>2302</v>
      </c>
      <c r="G372" s="1854" t="s">
        <v>28</v>
      </c>
      <c r="H372" s="1854" t="s">
        <v>28</v>
      </c>
      <c r="I372" s="1854" t="s">
        <v>876</v>
      </c>
    </row>
    <row customHeight="1" ht="11.25">
      <c r="A373" s="1854" t="s">
        <v>2270</v>
      </c>
      <c r="B373" s="1854" t="s">
        <v>16</v>
      </c>
      <c r="C373" s="1854" t="s">
        <v>2860</v>
      </c>
      <c r="D373" s="1854" t="s">
        <v>2861</v>
      </c>
      <c r="E373" s="1854" t="s">
        <v>2615</v>
      </c>
      <c r="F373" s="1854" t="s">
        <v>2862</v>
      </c>
      <c r="G373" s="1854" t="s">
        <v>28</v>
      </c>
      <c r="H373" s="1854" t="s">
        <v>28</v>
      </c>
      <c r="I373" s="1854" t="s">
        <v>876</v>
      </c>
    </row>
    <row customHeight="1" ht="11.25">
      <c r="A374" s="1854" t="s">
        <v>2270</v>
      </c>
      <c r="B374" s="1854" t="s">
        <v>16</v>
      </c>
      <c r="C374" s="1854" t="s">
        <v>2863</v>
      </c>
      <c r="D374" s="1854" t="s">
        <v>2864</v>
      </c>
      <c r="E374" s="1854" t="s">
        <v>2555</v>
      </c>
      <c r="F374" s="1854" t="s">
        <v>2638</v>
      </c>
      <c r="G374" s="1854" t="s">
        <v>28</v>
      </c>
      <c r="H374" s="1854" t="s">
        <v>28</v>
      </c>
      <c r="I374" s="1854" t="s">
        <v>876</v>
      </c>
    </row>
    <row customHeight="1" ht="11.25">
      <c r="A375" s="1854" t="s">
        <v>2270</v>
      </c>
      <c r="B375" s="1854" t="s">
        <v>16</v>
      </c>
      <c r="C375" s="1854" t="s">
        <v>2865</v>
      </c>
      <c r="D375" s="1854" t="s">
        <v>2866</v>
      </c>
      <c r="E375" s="1854" t="s">
        <v>2555</v>
      </c>
      <c r="F375" s="1854" t="s">
        <v>2867</v>
      </c>
      <c r="G375" s="1854" t="s">
        <v>28</v>
      </c>
      <c r="H375" s="1854" t="s">
        <v>28</v>
      </c>
      <c r="I375" s="1854" t="s">
        <v>876</v>
      </c>
    </row>
    <row customHeight="1" ht="11.25">
      <c r="A376" s="1854" t="s">
        <v>2270</v>
      </c>
      <c r="B376" s="1854" t="s">
        <v>16</v>
      </c>
      <c r="C376" s="1854" t="s">
        <v>2868</v>
      </c>
      <c r="D376" s="1854" t="s">
        <v>2869</v>
      </c>
      <c r="E376" s="1854" t="s">
        <v>2333</v>
      </c>
      <c r="F376" s="1854" t="s">
        <v>2870</v>
      </c>
      <c r="G376" s="1854" t="s">
        <v>28</v>
      </c>
      <c r="H376" s="1854" t="s">
        <v>28</v>
      </c>
      <c r="I376" s="1854" t="s">
        <v>876</v>
      </c>
    </row>
    <row customHeight="1" ht="11.25">
      <c r="A377" s="1854" t="s">
        <v>2270</v>
      </c>
      <c r="B377" s="1854" t="s">
        <v>16</v>
      </c>
      <c r="C377" s="1854" t="s">
        <v>2871</v>
      </c>
      <c r="D377" s="1854" t="s">
        <v>2872</v>
      </c>
      <c r="E377" s="1854" t="s">
        <v>2333</v>
      </c>
      <c r="F377" s="1854" t="s">
        <v>2873</v>
      </c>
      <c r="G377" s="1854" t="s">
        <v>28</v>
      </c>
      <c r="H377" s="1854" t="s">
        <v>28</v>
      </c>
      <c r="I377" s="1854" t="s">
        <v>876</v>
      </c>
    </row>
    <row customHeight="1" ht="11.25">
      <c r="A378" s="1854" t="s">
        <v>2270</v>
      </c>
      <c r="B378" s="1854" t="s">
        <v>16</v>
      </c>
      <c r="C378" s="1854" t="s">
        <v>2874</v>
      </c>
      <c r="D378" s="1854" t="s">
        <v>2875</v>
      </c>
      <c r="E378" s="1854" t="s">
        <v>2333</v>
      </c>
      <c r="F378" s="1854" t="s">
        <v>2876</v>
      </c>
      <c r="G378" s="1854" t="s">
        <v>28</v>
      </c>
      <c r="H378" s="1854" t="s">
        <v>28</v>
      </c>
      <c r="I378" s="1854" t="s">
        <v>876</v>
      </c>
    </row>
    <row customHeight="1" ht="11.25">
      <c r="A379" s="1854" t="s">
        <v>2270</v>
      </c>
      <c r="B379" s="1854" t="s">
        <v>16</v>
      </c>
      <c r="C379" s="1854" t="s">
        <v>2877</v>
      </c>
      <c r="D379" s="1854" t="s">
        <v>2878</v>
      </c>
      <c r="E379" s="1854" t="s">
        <v>49</v>
      </c>
      <c r="F379" s="1854" t="s">
        <v>2879</v>
      </c>
      <c r="G379" s="1854" t="s">
        <v>28</v>
      </c>
      <c r="H379" s="1854" t="s">
        <v>28</v>
      </c>
      <c r="I379" s="1854" t="s">
        <v>876</v>
      </c>
    </row>
    <row customHeight="1" ht="11.25">
      <c r="A380" s="1854" t="s">
        <v>2270</v>
      </c>
      <c r="B380" s="1854" t="s">
        <v>16</v>
      </c>
      <c r="C380" s="1854" t="s">
        <v>2880</v>
      </c>
      <c r="D380" s="1854" t="s">
        <v>2881</v>
      </c>
      <c r="E380" s="1854" t="s">
        <v>49</v>
      </c>
      <c r="F380" s="1854" t="s">
        <v>2882</v>
      </c>
      <c r="G380" s="1854" t="s">
        <v>2883</v>
      </c>
      <c r="H380" s="1854" t="s">
        <v>28</v>
      </c>
      <c r="I380" s="1854" t="s">
        <v>876</v>
      </c>
    </row>
    <row customHeight="1" ht="11.25">
      <c r="A381" s="1854" t="s">
        <v>2270</v>
      </c>
      <c r="B381" s="1854" t="s">
        <v>16</v>
      </c>
      <c r="C381" s="1854" t="s">
        <v>2884</v>
      </c>
      <c r="D381" s="1854" t="s">
        <v>2885</v>
      </c>
      <c r="E381" s="1854" t="s">
        <v>2886</v>
      </c>
      <c r="F381" s="1854" t="s">
        <v>2733</v>
      </c>
      <c r="G381" s="1854" t="s">
        <v>28</v>
      </c>
      <c r="H381" s="1854" t="s">
        <v>28</v>
      </c>
      <c r="I381" s="1854" t="s">
        <v>876</v>
      </c>
    </row>
    <row customHeight="1" ht="11.25">
      <c r="A382" s="1854" t="s">
        <v>2270</v>
      </c>
      <c r="B382" s="1854" t="s">
        <v>16</v>
      </c>
      <c r="C382" s="1854" t="s">
        <v>2887</v>
      </c>
      <c r="D382" s="1854" t="s">
        <v>2888</v>
      </c>
      <c r="E382" s="1854" t="s">
        <v>2889</v>
      </c>
      <c r="F382" s="1854" t="s">
        <v>2337</v>
      </c>
      <c r="G382" s="1854" t="s">
        <v>28</v>
      </c>
      <c r="H382" s="1854" t="s">
        <v>28</v>
      </c>
      <c r="I382" s="1854" t="s">
        <v>876</v>
      </c>
    </row>
    <row customHeight="1" ht="11.25">
      <c r="A383" s="1854" t="s">
        <v>2270</v>
      </c>
      <c r="B383" s="1854" t="s">
        <v>16</v>
      </c>
      <c r="C383" s="1854" t="s">
        <v>2890</v>
      </c>
      <c r="D383" s="1854" t="s">
        <v>2891</v>
      </c>
      <c r="E383" s="1854" t="s">
        <v>2892</v>
      </c>
      <c r="F383" s="1854" t="s">
        <v>2513</v>
      </c>
      <c r="G383" s="1854" t="s">
        <v>28</v>
      </c>
      <c r="H383" s="1854" t="s">
        <v>28</v>
      </c>
      <c r="I383" s="1854" t="s">
        <v>876</v>
      </c>
    </row>
    <row customHeight="1" ht="11.25">
      <c r="A384" s="1854" t="s">
        <v>2270</v>
      </c>
      <c r="B384" s="1854" t="s">
        <v>16</v>
      </c>
      <c r="C384" s="1854" t="s">
        <v>2896</v>
      </c>
      <c r="D384" s="1854" t="s">
        <v>2897</v>
      </c>
      <c r="E384" s="1854" t="s">
        <v>2832</v>
      </c>
      <c r="F384" s="1854" t="s">
        <v>2733</v>
      </c>
      <c r="G384" s="1854" t="s">
        <v>2898</v>
      </c>
      <c r="H384" s="1854" t="s">
        <v>28</v>
      </c>
      <c r="I384" s="1854" t="s">
        <v>876</v>
      </c>
    </row>
    <row customHeight="1" ht="11.25">
      <c r="A385" s="1854" t="s">
        <v>2270</v>
      </c>
      <c r="B385" s="1854" t="s">
        <v>16</v>
      </c>
      <c r="C385" s="1854" t="s">
        <v>2275</v>
      </c>
      <c r="D385" s="1854" t="s">
        <v>2276</v>
      </c>
      <c r="E385" s="1854" t="s">
        <v>2277</v>
      </c>
      <c r="F385" s="1854" t="s">
        <v>2278</v>
      </c>
      <c r="G385" s="1854" t="s">
        <v>28</v>
      </c>
      <c r="H385" s="1854" t="s">
        <v>28</v>
      </c>
      <c r="I385" s="1854" t="s">
        <v>929</v>
      </c>
    </row>
    <row customHeight="1" ht="11.25">
      <c r="A386" s="1854" t="s">
        <v>2270</v>
      </c>
      <c r="B386" s="1854" t="s">
        <v>16</v>
      </c>
      <c r="C386" s="1854" t="s">
        <v>2279</v>
      </c>
      <c r="D386" s="1854" t="s">
        <v>2280</v>
      </c>
      <c r="E386" s="1854" t="s">
        <v>2281</v>
      </c>
      <c r="F386" s="1854" t="s">
        <v>2282</v>
      </c>
      <c r="G386" s="1854" t="s">
        <v>28</v>
      </c>
      <c r="H386" s="1854" t="s">
        <v>28</v>
      </c>
      <c r="I386" s="1854" t="s">
        <v>929</v>
      </c>
    </row>
    <row customHeight="1" ht="11.25">
      <c r="A387" s="1854" t="s">
        <v>2270</v>
      </c>
      <c r="B387" s="1854" t="s">
        <v>16</v>
      </c>
      <c r="C387" s="1854" t="s">
        <v>2290</v>
      </c>
      <c r="D387" s="1854" t="s">
        <v>2291</v>
      </c>
      <c r="E387" s="1854" t="s">
        <v>2292</v>
      </c>
      <c r="F387" s="1854" t="s">
        <v>2293</v>
      </c>
      <c r="G387" s="1854" t="s">
        <v>2294</v>
      </c>
      <c r="H387" s="1854" t="s">
        <v>28</v>
      </c>
      <c r="I387" s="1854" t="s">
        <v>929</v>
      </c>
    </row>
    <row customHeight="1" ht="11.25">
      <c r="A388" s="1854" t="s">
        <v>2270</v>
      </c>
      <c r="B388" s="1854" t="s">
        <v>16</v>
      </c>
      <c r="C388" s="1854" t="s">
        <v>2299</v>
      </c>
      <c r="D388" s="1854" t="s">
        <v>2300</v>
      </c>
      <c r="E388" s="1854" t="s">
        <v>2301</v>
      </c>
      <c r="F388" s="1854" t="s">
        <v>2302</v>
      </c>
      <c r="G388" s="1854" t="s">
        <v>2303</v>
      </c>
      <c r="H388" s="1854" t="s">
        <v>28</v>
      </c>
      <c r="I388" s="1854" t="s">
        <v>929</v>
      </c>
    </row>
    <row customHeight="1" ht="11.25">
      <c r="A389" s="1854" t="s">
        <v>2270</v>
      </c>
      <c r="B389" s="1854" t="s">
        <v>16</v>
      </c>
      <c r="C389" s="1854" t="s">
        <v>2902</v>
      </c>
      <c r="D389" s="1854" t="s">
        <v>2903</v>
      </c>
      <c r="E389" s="1854" t="s">
        <v>2904</v>
      </c>
      <c r="F389" s="1854" t="s">
        <v>2345</v>
      </c>
      <c r="G389" s="1854" t="s">
        <v>2905</v>
      </c>
      <c r="H389" s="1854" t="s">
        <v>28</v>
      </c>
      <c r="I389" s="1854" t="s">
        <v>929</v>
      </c>
    </row>
    <row customHeight="1" ht="11.25">
      <c r="A390" s="1854" t="s">
        <v>2270</v>
      </c>
      <c r="B390" s="1854" t="s">
        <v>16</v>
      </c>
      <c r="C390" s="1854" t="s">
        <v>2906</v>
      </c>
      <c r="D390" s="1854" t="s">
        <v>2305</v>
      </c>
      <c r="E390" s="1854" t="s">
        <v>2306</v>
      </c>
      <c r="F390" s="1854" t="s">
        <v>2907</v>
      </c>
      <c r="G390" s="1854" t="s">
        <v>2908</v>
      </c>
      <c r="H390" s="1854" t="s">
        <v>28</v>
      </c>
      <c r="I390" s="1854" t="s">
        <v>929</v>
      </c>
    </row>
    <row customHeight="1" ht="11.25">
      <c r="A391" s="1854" t="s">
        <v>2270</v>
      </c>
      <c r="B391" s="1854" t="s">
        <v>16</v>
      </c>
      <c r="C391" s="1854" t="s">
        <v>2304</v>
      </c>
      <c r="D391" s="1854" t="s">
        <v>2305</v>
      </c>
      <c r="E391" s="1854" t="s">
        <v>2306</v>
      </c>
      <c r="F391" s="1854" t="s">
        <v>2307</v>
      </c>
      <c r="G391" s="1854" t="s">
        <v>28</v>
      </c>
      <c r="H391" s="1854" t="s">
        <v>28</v>
      </c>
      <c r="I391" s="1854" t="s">
        <v>929</v>
      </c>
    </row>
    <row customHeight="1" ht="11.25">
      <c r="A392" s="1854" t="s">
        <v>2270</v>
      </c>
      <c r="B392" s="1854" t="s">
        <v>16</v>
      </c>
      <c r="C392" s="1854" t="s">
        <v>2308</v>
      </c>
      <c r="D392" s="1854" t="s">
        <v>2309</v>
      </c>
      <c r="E392" s="1854" t="s">
        <v>2310</v>
      </c>
      <c r="F392" s="1854" t="s">
        <v>2311</v>
      </c>
      <c r="G392" s="1854" t="s">
        <v>2312</v>
      </c>
      <c r="H392" s="1854" t="s">
        <v>28</v>
      </c>
      <c r="I392" s="1854" t="s">
        <v>929</v>
      </c>
    </row>
    <row customHeight="1" ht="11.25">
      <c r="A393" s="1854" t="s">
        <v>2270</v>
      </c>
      <c r="B393" s="1854" t="s">
        <v>16</v>
      </c>
      <c r="C393" s="1854" t="s">
        <v>2322</v>
      </c>
      <c r="D393" s="1854" t="s">
        <v>2323</v>
      </c>
      <c r="E393" s="1854" t="s">
        <v>2324</v>
      </c>
      <c r="F393" s="1854" t="s">
        <v>2325</v>
      </c>
      <c r="G393" s="1854" t="s">
        <v>2326</v>
      </c>
      <c r="H393" s="1854" t="s">
        <v>28</v>
      </c>
      <c r="I393" s="1854" t="s">
        <v>929</v>
      </c>
    </row>
    <row customHeight="1" ht="11.25">
      <c r="A394" s="1854" t="s">
        <v>2270</v>
      </c>
      <c r="B394" s="1854" t="s">
        <v>16</v>
      </c>
      <c r="C394" s="1854" t="s">
        <v>2331</v>
      </c>
      <c r="D394" s="1854" t="s">
        <v>2332</v>
      </c>
      <c r="E394" s="1854" t="s">
        <v>2333</v>
      </c>
      <c r="F394" s="1854" t="s">
        <v>2311</v>
      </c>
      <c r="G394" s="1854" t="s">
        <v>28</v>
      </c>
      <c r="H394" s="1854" t="s">
        <v>28</v>
      </c>
      <c r="I394" s="1854" t="s">
        <v>929</v>
      </c>
    </row>
    <row customHeight="1" ht="11.25">
      <c r="A395" s="1854" t="s">
        <v>2270</v>
      </c>
      <c r="B395" s="1854" t="s">
        <v>16</v>
      </c>
      <c r="C395" s="1854" t="s">
        <v>2913</v>
      </c>
      <c r="D395" s="1854" t="s">
        <v>2914</v>
      </c>
      <c r="E395" s="1854" t="s">
        <v>2915</v>
      </c>
      <c r="F395" s="1854" t="s">
        <v>2358</v>
      </c>
      <c r="G395" s="1854" t="s">
        <v>28</v>
      </c>
      <c r="H395" s="1854" t="s">
        <v>28</v>
      </c>
      <c r="I395" s="1854" t="s">
        <v>929</v>
      </c>
    </row>
    <row customHeight="1" ht="11.25">
      <c r="A396" s="1854" t="s">
        <v>2270</v>
      </c>
      <c r="B396" s="1854" t="s">
        <v>16</v>
      </c>
      <c r="C396" s="1854" t="s">
        <v>2359</v>
      </c>
      <c r="D396" s="1854" t="s">
        <v>2360</v>
      </c>
      <c r="E396" s="1854" t="s">
        <v>2361</v>
      </c>
      <c r="F396" s="1854" t="s">
        <v>2298</v>
      </c>
      <c r="G396" s="1854" t="s">
        <v>2362</v>
      </c>
      <c r="H396" s="1854" t="s">
        <v>28</v>
      </c>
      <c r="I396" s="1854" t="s">
        <v>929</v>
      </c>
    </row>
    <row customHeight="1" ht="11.25">
      <c r="A397" s="1854" t="s">
        <v>2270</v>
      </c>
      <c r="B397" s="1854" t="s">
        <v>16</v>
      </c>
      <c r="C397" s="1854" t="s">
        <v>2367</v>
      </c>
      <c r="D397" s="1854" t="s">
        <v>2368</v>
      </c>
      <c r="E397" s="1854" t="s">
        <v>2369</v>
      </c>
      <c r="F397" s="1854" t="s">
        <v>2353</v>
      </c>
      <c r="G397" s="1854" t="s">
        <v>28</v>
      </c>
      <c r="H397" s="1854" t="s">
        <v>28</v>
      </c>
      <c r="I397" s="1854" t="s">
        <v>929</v>
      </c>
    </row>
    <row customHeight="1" ht="11.25">
      <c r="A398" s="1854" t="s">
        <v>2270</v>
      </c>
      <c r="B398" s="1854" t="s">
        <v>16</v>
      </c>
      <c r="C398" s="1854" t="s">
        <v>2991</v>
      </c>
      <c r="D398" s="1854" t="s">
        <v>2992</v>
      </c>
      <c r="E398" s="1854" t="s">
        <v>2993</v>
      </c>
      <c r="F398" s="1854" t="s">
        <v>2302</v>
      </c>
      <c r="G398" s="1854" t="s">
        <v>28</v>
      </c>
      <c r="H398" s="1854" t="s">
        <v>28</v>
      </c>
      <c r="I398" s="1854" t="s">
        <v>929</v>
      </c>
    </row>
    <row customHeight="1" ht="11.25">
      <c r="A399" s="1854" t="s">
        <v>2270</v>
      </c>
      <c r="B399" s="1854" t="s">
        <v>16</v>
      </c>
      <c r="C399" s="1854" t="s">
        <v>2375</v>
      </c>
      <c r="D399" s="1854" t="s">
        <v>2376</v>
      </c>
      <c r="E399" s="1854" t="s">
        <v>2377</v>
      </c>
      <c r="F399" s="1854" t="s">
        <v>2378</v>
      </c>
      <c r="G399" s="1854" t="s">
        <v>2379</v>
      </c>
      <c r="H399" s="1854" t="s">
        <v>28</v>
      </c>
      <c r="I399" s="1854" t="s">
        <v>929</v>
      </c>
    </row>
    <row customHeight="1" ht="11.25">
      <c r="A400" s="1854" t="s">
        <v>2270</v>
      </c>
      <c r="B400" s="1854" t="s">
        <v>16</v>
      </c>
      <c r="C400" s="1854" t="s">
        <v>2387</v>
      </c>
      <c r="D400" s="1854" t="s">
        <v>2388</v>
      </c>
      <c r="E400" s="1854" t="s">
        <v>2389</v>
      </c>
      <c r="F400" s="1854" t="s">
        <v>2390</v>
      </c>
      <c r="G400" s="1854" t="s">
        <v>28</v>
      </c>
      <c r="H400" s="1854" t="s">
        <v>28</v>
      </c>
      <c r="I400" s="1854" t="s">
        <v>929</v>
      </c>
    </row>
    <row customHeight="1" ht="11.25">
      <c r="A401" s="1854" t="s">
        <v>2270</v>
      </c>
      <c r="B401" s="1854" t="s">
        <v>16</v>
      </c>
      <c r="C401" s="1854" t="s">
        <v>2420</v>
      </c>
      <c r="D401" s="1854" t="s">
        <v>2421</v>
      </c>
      <c r="E401" s="1854" t="s">
        <v>2422</v>
      </c>
      <c r="F401" s="1854" t="s">
        <v>2423</v>
      </c>
      <c r="G401" s="1854" t="s">
        <v>28</v>
      </c>
      <c r="H401" s="1854" t="s">
        <v>28</v>
      </c>
      <c r="I401" s="1854" t="s">
        <v>929</v>
      </c>
    </row>
    <row customHeight="1" ht="11.25">
      <c r="A402" s="1854" t="s">
        <v>2270</v>
      </c>
      <c r="B402" s="1854" t="s">
        <v>16</v>
      </c>
      <c r="C402" s="1854" t="s">
        <v>2432</v>
      </c>
      <c r="D402" s="1854" t="s">
        <v>2433</v>
      </c>
      <c r="E402" s="1854" t="s">
        <v>2434</v>
      </c>
      <c r="F402" s="1854" t="s">
        <v>2435</v>
      </c>
      <c r="G402" s="1854" t="s">
        <v>2436</v>
      </c>
      <c r="H402" s="1854" t="s">
        <v>28</v>
      </c>
      <c r="I402" s="1854" t="s">
        <v>929</v>
      </c>
    </row>
    <row customHeight="1" ht="11.25">
      <c r="A403" s="1854" t="s">
        <v>2270</v>
      </c>
      <c r="B403" s="1854" t="s">
        <v>16</v>
      </c>
      <c r="C403" s="1854" t="s">
        <v>2441</v>
      </c>
      <c r="D403" s="1854" t="s">
        <v>2442</v>
      </c>
      <c r="E403" s="1854" t="s">
        <v>2443</v>
      </c>
      <c r="F403" s="1854" t="s">
        <v>2435</v>
      </c>
      <c r="G403" s="1854" t="s">
        <v>2444</v>
      </c>
      <c r="H403" s="1854" t="s">
        <v>28</v>
      </c>
      <c r="I403" s="1854" t="s">
        <v>929</v>
      </c>
    </row>
    <row customHeight="1" ht="11.25">
      <c r="A404" s="1854" t="s">
        <v>2270</v>
      </c>
      <c r="B404" s="1854" t="s">
        <v>16</v>
      </c>
      <c r="C404" s="1854" t="s">
        <v>2919</v>
      </c>
      <c r="D404" s="1854" t="s">
        <v>2920</v>
      </c>
      <c r="E404" s="1854" t="s">
        <v>2921</v>
      </c>
      <c r="F404" s="1854" t="s">
        <v>2353</v>
      </c>
      <c r="G404" s="1854" t="s">
        <v>28</v>
      </c>
      <c r="H404" s="1854" t="s">
        <v>28</v>
      </c>
      <c r="I404" s="1854" t="s">
        <v>929</v>
      </c>
    </row>
    <row customHeight="1" ht="11.25">
      <c r="A405" s="1854" t="s">
        <v>2270</v>
      </c>
      <c r="B405" s="1854" t="s">
        <v>16</v>
      </c>
      <c r="C405" s="1854" t="s">
        <v>2448</v>
      </c>
      <c r="D405" s="1854" t="s">
        <v>2449</v>
      </c>
      <c r="E405" s="1854" t="s">
        <v>2450</v>
      </c>
      <c r="F405" s="1854" t="s">
        <v>2293</v>
      </c>
      <c r="G405" s="1854" t="s">
        <v>28</v>
      </c>
      <c r="H405" s="1854" t="s">
        <v>28</v>
      </c>
      <c r="I405" s="1854" t="s">
        <v>929</v>
      </c>
    </row>
    <row customHeight="1" ht="11.25">
      <c r="A406" s="1854" t="s">
        <v>2270</v>
      </c>
      <c r="B406" s="1854" t="s">
        <v>16</v>
      </c>
      <c r="C406" s="1854" t="s">
        <v>2451</v>
      </c>
      <c r="D406" s="1854" t="s">
        <v>2452</v>
      </c>
      <c r="E406" s="1854" t="s">
        <v>2453</v>
      </c>
      <c r="F406" s="1854" t="s">
        <v>2325</v>
      </c>
      <c r="G406" s="1854" t="s">
        <v>28</v>
      </c>
      <c r="H406" s="1854" t="s">
        <v>28</v>
      </c>
      <c r="I406" s="1854" t="s">
        <v>929</v>
      </c>
    </row>
    <row customHeight="1" ht="11.25">
      <c r="A407" s="1854" t="s">
        <v>2270</v>
      </c>
      <c r="B407" s="1854" t="s">
        <v>16</v>
      </c>
      <c r="C407" s="1854" t="s">
        <v>2454</v>
      </c>
      <c r="D407" s="1854" t="s">
        <v>2455</v>
      </c>
      <c r="E407" s="1854" t="s">
        <v>2456</v>
      </c>
      <c r="F407" s="1854" t="s">
        <v>2457</v>
      </c>
      <c r="G407" s="1854" t="s">
        <v>2458</v>
      </c>
      <c r="H407" s="1854" t="s">
        <v>28</v>
      </c>
      <c r="I407" s="1854" t="s">
        <v>929</v>
      </c>
    </row>
    <row customHeight="1" ht="11.25">
      <c r="A408" s="1854" t="s">
        <v>2270</v>
      </c>
      <c r="B408" s="1854" t="s">
        <v>16</v>
      </c>
      <c r="C408" s="1854" t="s">
        <v>2459</v>
      </c>
      <c r="D408" s="1854" t="s">
        <v>2460</v>
      </c>
      <c r="E408" s="1854" t="s">
        <v>2461</v>
      </c>
      <c r="F408" s="1854" t="s">
        <v>2457</v>
      </c>
      <c r="G408" s="1854" t="s">
        <v>2462</v>
      </c>
      <c r="H408" s="1854" t="s">
        <v>28</v>
      </c>
      <c r="I408" s="1854" t="s">
        <v>929</v>
      </c>
    </row>
    <row customHeight="1" ht="11.25">
      <c r="A409" s="1854" t="s">
        <v>2270</v>
      </c>
      <c r="B409" s="1854" t="s">
        <v>16</v>
      </c>
      <c r="C409" s="1854" t="s">
        <v>2469</v>
      </c>
      <c r="D409" s="1854" t="s">
        <v>2470</v>
      </c>
      <c r="E409" s="1854" t="s">
        <v>2471</v>
      </c>
      <c r="F409" s="1854" t="s">
        <v>2325</v>
      </c>
      <c r="G409" s="1854" t="s">
        <v>2472</v>
      </c>
      <c r="H409" s="1854" t="s">
        <v>28</v>
      </c>
      <c r="I409" s="1854" t="s">
        <v>929</v>
      </c>
    </row>
    <row customHeight="1" ht="11.25">
      <c r="A410" s="1854" t="s">
        <v>2270</v>
      </c>
      <c r="B410" s="1854" t="s">
        <v>16</v>
      </c>
      <c r="C410" s="1854" t="s">
        <v>2481</v>
      </c>
      <c r="D410" s="1854" t="s">
        <v>2482</v>
      </c>
      <c r="E410" s="1854" t="s">
        <v>2483</v>
      </c>
      <c r="F410" s="1854" t="s">
        <v>2311</v>
      </c>
      <c r="G410" s="1854" t="s">
        <v>2484</v>
      </c>
      <c r="H410" s="1854" t="s">
        <v>28</v>
      </c>
      <c r="I410" s="1854" t="s">
        <v>929</v>
      </c>
    </row>
    <row customHeight="1" ht="11.25">
      <c r="A411" s="1854" t="s">
        <v>2270</v>
      </c>
      <c r="B411" s="1854" t="s">
        <v>16</v>
      </c>
      <c r="C411" s="1854" t="s">
        <v>2485</v>
      </c>
      <c r="D411" s="1854" t="s">
        <v>2486</v>
      </c>
      <c r="E411" s="1854" t="s">
        <v>2487</v>
      </c>
      <c r="F411" s="1854" t="s">
        <v>2488</v>
      </c>
      <c r="G411" s="1854" t="s">
        <v>28</v>
      </c>
      <c r="H411" s="1854" t="s">
        <v>28</v>
      </c>
      <c r="I411" s="1854" t="s">
        <v>929</v>
      </c>
    </row>
    <row customHeight="1" ht="11.25">
      <c r="A412" s="1854" t="s">
        <v>2270</v>
      </c>
      <c r="B412" s="1854" t="s">
        <v>16</v>
      </c>
      <c r="C412" s="1854" t="s">
        <v>2489</v>
      </c>
      <c r="D412" s="1854" t="s">
        <v>2490</v>
      </c>
      <c r="E412" s="1854" t="s">
        <v>2491</v>
      </c>
      <c r="F412" s="1854" t="s">
        <v>2435</v>
      </c>
      <c r="G412" s="1854" t="s">
        <v>28</v>
      </c>
      <c r="H412" s="1854" t="s">
        <v>28</v>
      </c>
      <c r="I412" s="1854" t="s">
        <v>929</v>
      </c>
    </row>
    <row customHeight="1" ht="11.25">
      <c r="A413" s="1854" t="s">
        <v>2270</v>
      </c>
      <c r="B413" s="1854" t="s">
        <v>16</v>
      </c>
      <c r="C413" s="1854" t="s">
        <v>2492</v>
      </c>
      <c r="D413" s="1854" t="s">
        <v>2493</v>
      </c>
      <c r="E413" s="1854" t="s">
        <v>2494</v>
      </c>
      <c r="F413" s="1854" t="s">
        <v>2495</v>
      </c>
      <c r="G413" s="1854" t="s">
        <v>28</v>
      </c>
      <c r="H413" s="1854" t="s">
        <v>28</v>
      </c>
      <c r="I413" s="1854" t="s">
        <v>929</v>
      </c>
    </row>
    <row customHeight="1" ht="11.25">
      <c r="A414" s="1854" t="s">
        <v>2270</v>
      </c>
      <c r="B414" s="1854" t="s">
        <v>16</v>
      </c>
      <c r="C414" s="1854" t="s">
        <v>2496</v>
      </c>
      <c r="D414" s="1854" t="s">
        <v>2497</v>
      </c>
      <c r="E414" s="1854" t="s">
        <v>2498</v>
      </c>
      <c r="F414" s="1854" t="s">
        <v>2435</v>
      </c>
      <c r="G414" s="1854" t="s">
        <v>28</v>
      </c>
      <c r="H414" s="1854" t="s">
        <v>28</v>
      </c>
      <c r="I414" s="1854" t="s">
        <v>929</v>
      </c>
    </row>
    <row customHeight="1" ht="11.25">
      <c r="A415" s="1854" t="s">
        <v>2270</v>
      </c>
      <c r="B415" s="1854" t="s">
        <v>16</v>
      </c>
      <c r="C415" s="1854" t="s">
        <v>2499</v>
      </c>
      <c r="D415" s="1854" t="s">
        <v>2500</v>
      </c>
      <c r="E415" s="1854" t="s">
        <v>2501</v>
      </c>
      <c r="F415" s="1854" t="s">
        <v>2502</v>
      </c>
      <c r="G415" s="1854" t="s">
        <v>28</v>
      </c>
      <c r="H415" s="1854" t="s">
        <v>28</v>
      </c>
      <c r="I415" s="1854" t="s">
        <v>929</v>
      </c>
    </row>
    <row customHeight="1" ht="11.25">
      <c r="A416" s="1854" t="s">
        <v>2270</v>
      </c>
      <c r="B416" s="1854" t="s">
        <v>16</v>
      </c>
      <c r="C416" s="1854" t="s">
        <v>2503</v>
      </c>
      <c r="D416" s="1854" t="s">
        <v>2504</v>
      </c>
      <c r="E416" s="1854" t="s">
        <v>2505</v>
      </c>
      <c r="F416" s="1854" t="s">
        <v>2278</v>
      </c>
      <c r="G416" s="1854" t="s">
        <v>2506</v>
      </c>
      <c r="H416" s="1854" t="s">
        <v>28</v>
      </c>
      <c r="I416" s="1854" t="s">
        <v>929</v>
      </c>
    </row>
    <row customHeight="1" ht="11.25">
      <c r="A417" s="1854" t="s">
        <v>2270</v>
      </c>
      <c r="B417" s="1854" t="s">
        <v>16</v>
      </c>
      <c r="C417" s="1854" t="s">
        <v>2507</v>
      </c>
      <c r="D417" s="1854" t="s">
        <v>2508</v>
      </c>
      <c r="E417" s="1854" t="s">
        <v>2509</v>
      </c>
      <c r="F417" s="1854" t="s">
        <v>2278</v>
      </c>
      <c r="G417" s="1854" t="s">
        <v>28</v>
      </c>
      <c r="H417" s="1854" t="s">
        <v>28</v>
      </c>
      <c r="I417" s="1854" t="s">
        <v>929</v>
      </c>
    </row>
    <row customHeight="1" ht="11.25">
      <c r="A418" s="1854" t="s">
        <v>2270</v>
      </c>
      <c r="B418" s="1854" t="s">
        <v>16</v>
      </c>
      <c r="C418" s="1854" t="s">
        <v>2510</v>
      </c>
      <c r="D418" s="1854" t="s">
        <v>2511</v>
      </c>
      <c r="E418" s="1854" t="s">
        <v>2512</v>
      </c>
      <c r="F418" s="1854" t="s">
        <v>2513</v>
      </c>
      <c r="G418" s="1854" t="s">
        <v>28</v>
      </c>
      <c r="H418" s="1854" t="s">
        <v>28</v>
      </c>
      <c r="I418" s="1854" t="s">
        <v>929</v>
      </c>
    </row>
    <row customHeight="1" ht="11.25">
      <c r="A419" s="1854" t="s">
        <v>2270</v>
      </c>
      <c r="B419" s="1854" t="s">
        <v>16</v>
      </c>
      <c r="C419" s="1854" t="s">
        <v>2514</v>
      </c>
      <c r="D419" s="1854" t="s">
        <v>2515</v>
      </c>
      <c r="E419" s="1854" t="s">
        <v>2516</v>
      </c>
      <c r="F419" s="1854" t="s">
        <v>2278</v>
      </c>
      <c r="G419" s="1854" t="s">
        <v>2517</v>
      </c>
      <c r="H419" s="1854" t="s">
        <v>28</v>
      </c>
      <c r="I419" s="1854" t="s">
        <v>929</v>
      </c>
    </row>
    <row customHeight="1" ht="11.25">
      <c r="A420" s="1854" t="s">
        <v>2270</v>
      </c>
      <c r="B420" s="1854" t="s">
        <v>16</v>
      </c>
      <c r="C420" s="1854" t="s">
        <v>2525</v>
      </c>
      <c r="D420" s="1854" t="s">
        <v>2526</v>
      </c>
      <c r="E420" s="1854" t="s">
        <v>2527</v>
      </c>
      <c r="F420" s="1854" t="s">
        <v>2337</v>
      </c>
      <c r="G420" s="1854" t="s">
        <v>28</v>
      </c>
      <c r="H420" s="1854" t="s">
        <v>28</v>
      </c>
      <c r="I420" s="1854" t="s">
        <v>929</v>
      </c>
    </row>
    <row customHeight="1" ht="11.25">
      <c r="A421" s="1854" t="s">
        <v>2270</v>
      </c>
      <c r="B421" s="1854" t="s">
        <v>16</v>
      </c>
      <c r="C421" s="1854" t="s">
        <v>2528</v>
      </c>
      <c r="D421" s="1854" t="s">
        <v>2529</v>
      </c>
      <c r="E421" s="1854" t="s">
        <v>2530</v>
      </c>
      <c r="F421" s="1854" t="s">
        <v>2298</v>
      </c>
      <c r="G421" s="1854" t="s">
        <v>2531</v>
      </c>
      <c r="H421" s="1854" t="s">
        <v>28</v>
      </c>
      <c r="I421" s="1854" t="s">
        <v>929</v>
      </c>
    </row>
    <row customHeight="1" ht="11.25">
      <c r="A422" s="1854" t="s">
        <v>2270</v>
      </c>
      <c r="B422" s="1854" t="s">
        <v>16</v>
      </c>
      <c r="C422" s="1854" t="s">
        <v>2532</v>
      </c>
      <c r="D422" s="1854" t="s">
        <v>2533</v>
      </c>
      <c r="E422" s="1854" t="s">
        <v>2534</v>
      </c>
      <c r="F422" s="1854" t="s">
        <v>2278</v>
      </c>
      <c r="G422" s="1854" t="s">
        <v>2535</v>
      </c>
      <c r="H422" s="1854" t="s">
        <v>28</v>
      </c>
      <c r="I422" s="1854" t="s">
        <v>929</v>
      </c>
    </row>
    <row customHeight="1" ht="11.25">
      <c r="A423" s="1854" t="s">
        <v>2270</v>
      </c>
      <c r="B423" s="1854" t="s">
        <v>16</v>
      </c>
      <c r="C423" s="1854" t="s">
        <v>2536</v>
      </c>
      <c r="D423" s="1854" t="s">
        <v>2537</v>
      </c>
      <c r="E423" s="1854" t="s">
        <v>2538</v>
      </c>
      <c r="F423" s="1854" t="s">
        <v>2495</v>
      </c>
      <c r="G423" s="1854" t="s">
        <v>28</v>
      </c>
      <c r="H423" s="1854" t="s">
        <v>28</v>
      </c>
      <c r="I423" s="1854" t="s">
        <v>929</v>
      </c>
    </row>
    <row customHeight="1" ht="11.25">
      <c r="A424" s="1854" t="s">
        <v>2270</v>
      </c>
      <c r="B424" s="1854" t="s">
        <v>16</v>
      </c>
      <c r="C424" s="1854" t="s">
        <v>2553</v>
      </c>
      <c r="D424" s="1854" t="s">
        <v>2554</v>
      </c>
      <c r="E424" s="1854" t="s">
        <v>2555</v>
      </c>
      <c r="F424" s="1854" t="s">
        <v>2440</v>
      </c>
      <c r="G424" s="1854" t="s">
        <v>28</v>
      </c>
      <c r="H424" s="1854" t="s">
        <v>28</v>
      </c>
      <c r="I424" s="1854" t="s">
        <v>929</v>
      </c>
    </row>
    <row customHeight="1" ht="11.25">
      <c r="A425" s="1854" t="s">
        <v>2270</v>
      </c>
      <c r="B425" s="1854" t="s">
        <v>16</v>
      </c>
      <c r="C425" s="1854" t="s">
        <v>2922</v>
      </c>
      <c r="D425" s="1854" t="s">
        <v>2923</v>
      </c>
      <c r="E425" s="1854" t="s">
        <v>2401</v>
      </c>
      <c r="F425" s="1854" t="s">
        <v>2924</v>
      </c>
      <c r="G425" s="1854" t="s">
        <v>28</v>
      </c>
      <c r="H425" s="1854" t="s">
        <v>28</v>
      </c>
      <c r="I425" s="1854" t="s">
        <v>929</v>
      </c>
    </row>
    <row customHeight="1" ht="11.25">
      <c r="A426" s="1854" t="s">
        <v>2270</v>
      </c>
      <c r="B426" s="1854" t="s">
        <v>16</v>
      </c>
      <c r="C426" s="1854" t="s">
        <v>2925</v>
      </c>
      <c r="D426" s="1854" t="s">
        <v>2926</v>
      </c>
      <c r="E426" s="1854" t="s">
        <v>2927</v>
      </c>
      <c r="F426" s="1854" t="s">
        <v>2341</v>
      </c>
      <c r="G426" s="1854" t="s">
        <v>2928</v>
      </c>
      <c r="H426" s="1854" t="s">
        <v>28</v>
      </c>
      <c r="I426" s="1854" t="s">
        <v>929</v>
      </c>
    </row>
    <row customHeight="1" ht="11.25">
      <c r="A427" s="1854" t="s">
        <v>2270</v>
      </c>
      <c r="B427" s="1854" t="s">
        <v>16</v>
      </c>
      <c r="C427" s="1854" t="s">
        <v>2573</v>
      </c>
      <c r="D427" s="1854" t="s">
        <v>2574</v>
      </c>
      <c r="E427" s="1854" t="s">
        <v>2575</v>
      </c>
      <c r="F427" s="1854" t="s">
        <v>2576</v>
      </c>
      <c r="G427" s="1854" t="s">
        <v>2577</v>
      </c>
      <c r="H427" s="1854" t="s">
        <v>28</v>
      </c>
      <c r="I427" s="1854" t="s">
        <v>929</v>
      </c>
    </row>
    <row customHeight="1" ht="11.25">
      <c r="A428" s="1854" t="s">
        <v>2270</v>
      </c>
      <c r="B428" s="1854" t="s">
        <v>16</v>
      </c>
      <c r="C428" s="1854" t="s">
        <v>2578</v>
      </c>
      <c r="D428" s="1854" t="s">
        <v>2574</v>
      </c>
      <c r="E428" s="1854" t="s">
        <v>2575</v>
      </c>
      <c r="F428" s="1854" t="s">
        <v>2579</v>
      </c>
      <c r="G428" s="1854" t="s">
        <v>28</v>
      </c>
      <c r="H428" s="1854" t="s">
        <v>28</v>
      </c>
      <c r="I428" s="1854" t="s">
        <v>929</v>
      </c>
    </row>
    <row customHeight="1" ht="11.25">
      <c r="A429" s="1854" t="s">
        <v>2270</v>
      </c>
      <c r="B429" s="1854" t="s">
        <v>16</v>
      </c>
      <c r="C429" s="1854" t="s">
        <v>2583</v>
      </c>
      <c r="D429" s="1854" t="s">
        <v>2584</v>
      </c>
      <c r="E429" s="1854" t="s">
        <v>2273</v>
      </c>
      <c r="F429" s="1854" t="s">
        <v>2585</v>
      </c>
      <c r="G429" s="1854" t="s">
        <v>28</v>
      </c>
      <c r="H429" s="1854" t="s">
        <v>28</v>
      </c>
      <c r="I429" s="1854" t="s">
        <v>929</v>
      </c>
    </row>
    <row customHeight="1" ht="11.25">
      <c r="A430" s="1854" t="s">
        <v>2270</v>
      </c>
      <c r="B430" s="1854" t="s">
        <v>16</v>
      </c>
      <c r="C430" s="1854" t="s">
        <v>2586</v>
      </c>
      <c r="D430" s="1854" t="s">
        <v>2587</v>
      </c>
      <c r="E430" s="1854" t="s">
        <v>2273</v>
      </c>
      <c r="F430" s="1854" t="s">
        <v>2588</v>
      </c>
      <c r="G430" s="1854" t="s">
        <v>28</v>
      </c>
      <c r="H430" s="1854" t="s">
        <v>28</v>
      </c>
      <c r="I430" s="1854" t="s">
        <v>929</v>
      </c>
    </row>
    <row customHeight="1" ht="11.25">
      <c r="A431" s="1854" t="s">
        <v>2270</v>
      </c>
      <c r="B431" s="1854" t="s">
        <v>16</v>
      </c>
      <c r="C431" s="1854" t="s">
        <v>2589</v>
      </c>
      <c r="D431" s="1854" t="s">
        <v>2590</v>
      </c>
      <c r="E431" s="1854" t="s">
        <v>2273</v>
      </c>
      <c r="F431" s="1854" t="s">
        <v>2591</v>
      </c>
      <c r="G431" s="1854" t="s">
        <v>28</v>
      </c>
      <c r="H431" s="1854" t="s">
        <v>28</v>
      </c>
      <c r="I431" s="1854" t="s">
        <v>929</v>
      </c>
    </row>
    <row customHeight="1" ht="11.25">
      <c r="A432" s="1854" t="s">
        <v>2270</v>
      </c>
      <c r="B432" s="1854" t="s">
        <v>16</v>
      </c>
      <c r="C432" s="1854" t="s">
        <v>2592</v>
      </c>
      <c r="D432" s="1854" t="s">
        <v>2593</v>
      </c>
      <c r="E432" s="1854" t="s">
        <v>2273</v>
      </c>
      <c r="F432" s="1854" t="s">
        <v>2594</v>
      </c>
      <c r="G432" s="1854" t="s">
        <v>28</v>
      </c>
      <c r="H432" s="1854" t="s">
        <v>28</v>
      </c>
      <c r="I432" s="1854" t="s">
        <v>929</v>
      </c>
    </row>
    <row customHeight="1" ht="11.25">
      <c r="A433" s="1854" t="s">
        <v>2270</v>
      </c>
      <c r="B433" s="1854" t="s">
        <v>16</v>
      </c>
      <c r="C433" s="1854" t="s">
        <v>2595</v>
      </c>
      <c r="D433" s="1854" t="s">
        <v>2596</v>
      </c>
      <c r="E433" s="1854" t="s">
        <v>2273</v>
      </c>
      <c r="F433" s="1854" t="s">
        <v>2597</v>
      </c>
      <c r="G433" s="1854" t="s">
        <v>28</v>
      </c>
      <c r="H433" s="1854" t="s">
        <v>28</v>
      </c>
      <c r="I433" s="1854" t="s">
        <v>929</v>
      </c>
    </row>
    <row customHeight="1" ht="11.25">
      <c r="A434" s="1854" t="s">
        <v>2270</v>
      </c>
      <c r="B434" s="1854" t="s">
        <v>16</v>
      </c>
      <c r="C434" s="1854" t="s">
        <v>2598</v>
      </c>
      <c r="D434" s="1854" t="s">
        <v>2599</v>
      </c>
      <c r="E434" s="1854" t="s">
        <v>2273</v>
      </c>
      <c r="F434" s="1854" t="s">
        <v>2600</v>
      </c>
      <c r="G434" s="1854" t="s">
        <v>28</v>
      </c>
      <c r="H434" s="1854" t="s">
        <v>28</v>
      </c>
      <c r="I434" s="1854" t="s">
        <v>929</v>
      </c>
    </row>
    <row customHeight="1" ht="11.25">
      <c r="A435" s="1854" t="s">
        <v>2270</v>
      </c>
      <c r="B435" s="1854" t="s">
        <v>16</v>
      </c>
      <c r="C435" s="1854" t="s">
        <v>2601</v>
      </c>
      <c r="D435" s="1854" t="s">
        <v>2602</v>
      </c>
      <c r="E435" s="1854" t="s">
        <v>2273</v>
      </c>
      <c r="F435" s="1854" t="s">
        <v>2603</v>
      </c>
      <c r="G435" s="1854" t="s">
        <v>28</v>
      </c>
      <c r="H435" s="1854" t="s">
        <v>28</v>
      </c>
      <c r="I435" s="1854" t="s">
        <v>929</v>
      </c>
    </row>
    <row customHeight="1" ht="11.25">
      <c r="A436" s="1854" t="s">
        <v>2270</v>
      </c>
      <c r="B436" s="1854" t="s">
        <v>16</v>
      </c>
      <c r="C436" s="1854" t="s">
        <v>2604</v>
      </c>
      <c r="D436" s="1854" t="s">
        <v>2605</v>
      </c>
      <c r="E436" s="1854" t="s">
        <v>2273</v>
      </c>
      <c r="F436" s="1854" t="s">
        <v>2606</v>
      </c>
      <c r="G436" s="1854" t="s">
        <v>28</v>
      </c>
      <c r="H436" s="1854" t="s">
        <v>28</v>
      </c>
      <c r="I436" s="1854" t="s">
        <v>929</v>
      </c>
    </row>
    <row customHeight="1" ht="11.25">
      <c r="A437" s="1854" t="s">
        <v>2270</v>
      </c>
      <c r="B437" s="1854" t="s">
        <v>16</v>
      </c>
      <c r="C437" s="1854" t="s">
        <v>2607</v>
      </c>
      <c r="D437" s="1854" t="s">
        <v>2608</v>
      </c>
      <c r="E437" s="1854" t="s">
        <v>2273</v>
      </c>
      <c r="F437" s="1854" t="s">
        <v>2609</v>
      </c>
      <c r="G437" s="1854" t="s">
        <v>28</v>
      </c>
      <c r="H437" s="1854" t="s">
        <v>28</v>
      </c>
      <c r="I437" s="1854" t="s">
        <v>929</v>
      </c>
    </row>
    <row customHeight="1" ht="11.25">
      <c r="A438" s="1854" t="s">
        <v>2270</v>
      </c>
      <c r="B438" s="1854" t="s">
        <v>16</v>
      </c>
      <c r="C438" s="1854" t="s">
        <v>2610</v>
      </c>
      <c r="D438" s="1854" t="s">
        <v>2611</v>
      </c>
      <c r="E438" s="1854" t="s">
        <v>2273</v>
      </c>
      <c r="F438" s="1854" t="s">
        <v>2612</v>
      </c>
      <c r="G438" s="1854" t="s">
        <v>28</v>
      </c>
      <c r="H438" s="1854" t="s">
        <v>28</v>
      </c>
      <c r="I438" s="1854" t="s">
        <v>929</v>
      </c>
    </row>
    <row customHeight="1" ht="11.25">
      <c r="A439" s="1854" t="s">
        <v>2270</v>
      </c>
      <c r="B439" s="1854" t="s">
        <v>16</v>
      </c>
      <c r="C439" s="1854" t="s">
        <v>2929</v>
      </c>
      <c r="D439" s="1854" t="s">
        <v>2930</v>
      </c>
      <c r="E439" s="1854" t="s">
        <v>2422</v>
      </c>
      <c r="F439" s="1854" t="s">
        <v>2931</v>
      </c>
      <c r="G439" s="1854" t="s">
        <v>28</v>
      </c>
      <c r="H439" s="1854" t="s">
        <v>28</v>
      </c>
      <c r="I439" s="1854" t="s">
        <v>929</v>
      </c>
    </row>
    <row customHeight="1" ht="11.25">
      <c r="A440" s="1854" t="s">
        <v>2270</v>
      </c>
      <c r="B440" s="1854" t="s">
        <v>16</v>
      </c>
      <c r="C440" s="1854" t="s">
        <v>2613</v>
      </c>
      <c r="D440" s="1854" t="s">
        <v>2614</v>
      </c>
      <c r="E440" s="1854" t="s">
        <v>2615</v>
      </c>
      <c r="F440" s="1854" t="s">
        <v>2616</v>
      </c>
      <c r="G440" s="1854" t="s">
        <v>28</v>
      </c>
      <c r="H440" s="1854" t="s">
        <v>28</v>
      </c>
      <c r="I440" s="1854" t="s">
        <v>929</v>
      </c>
    </row>
    <row customHeight="1" ht="11.25">
      <c r="A441" s="1854" t="s">
        <v>2270</v>
      </c>
      <c r="B441" s="1854" t="s">
        <v>16</v>
      </c>
      <c r="C441" s="1854" t="s">
        <v>2617</v>
      </c>
      <c r="D441" s="1854" t="s">
        <v>2618</v>
      </c>
      <c r="E441" s="1854" t="s">
        <v>2615</v>
      </c>
      <c r="F441" s="1854" t="s">
        <v>2619</v>
      </c>
      <c r="G441" s="1854" t="s">
        <v>28</v>
      </c>
      <c r="H441" s="1854" t="s">
        <v>28</v>
      </c>
      <c r="I441" s="1854" t="s">
        <v>929</v>
      </c>
    </row>
    <row customHeight="1" ht="11.25">
      <c r="A442" s="1854" t="s">
        <v>2270</v>
      </c>
      <c r="B442" s="1854" t="s">
        <v>16</v>
      </c>
      <c r="C442" s="1854" t="s">
        <v>2623</v>
      </c>
      <c r="D442" s="1854" t="s">
        <v>2624</v>
      </c>
      <c r="E442" s="1854" t="s">
        <v>2615</v>
      </c>
      <c r="F442" s="1854" t="s">
        <v>2625</v>
      </c>
      <c r="G442" s="1854" t="s">
        <v>28</v>
      </c>
      <c r="H442" s="1854" t="s">
        <v>28</v>
      </c>
      <c r="I442" s="1854" t="s">
        <v>929</v>
      </c>
    </row>
    <row customHeight="1" ht="11.25">
      <c r="A443" s="1854" t="s">
        <v>2270</v>
      </c>
      <c r="B443" s="1854" t="s">
        <v>16</v>
      </c>
      <c r="C443" s="1854" t="s">
        <v>2626</v>
      </c>
      <c r="D443" s="1854" t="s">
        <v>2627</v>
      </c>
      <c r="E443" s="1854" t="s">
        <v>2628</v>
      </c>
      <c r="F443" s="1854" t="s">
        <v>51</v>
      </c>
      <c r="G443" s="1854" t="s">
        <v>2629</v>
      </c>
      <c r="H443" s="1854" t="s">
        <v>28</v>
      </c>
      <c r="I443" s="1854" t="s">
        <v>929</v>
      </c>
    </row>
    <row customHeight="1" ht="11.25">
      <c r="A444" s="1854" t="s">
        <v>2270</v>
      </c>
      <c r="B444" s="1854" t="s">
        <v>16</v>
      </c>
      <c r="C444" s="1854" t="s">
        <v>2630</v>
      </c>
      <c r="D444" s="1854" t="s">
        <v>2631</v>
      </c>
      <c r="E444" s="1854" t="s">
        <v>2632</v>
      </c>
      <c r="F444" s="1854" t="s">
        <v>2311</v>
      </c>
      <c r="G444" s="1854" t="s">
        <v>28</v>
      </c>
      <c r="H444" s="1854" t="s">
        <v>28</v>
      </c>
      <c r="I444" s="1854" t="s">
        <v>929</v>
      </c>
    </row>
    <row customHeight="1" ht="11.25">
      <c r="A445" s="1854" t="s">
        <v>2270</v>
      </c>
      <c r="B445" s="1854" t="s">
        <v>16</v>
      </c>
      <c r="C445" s="1854" t="s">
        <v>2636</v>
      </c>
      <c r="D445" s="1854" t="s">
        <v>2637</v>
      </c>
      <c r="E445" s="1854" t="s">
        <v>2281</v>
      </c>
      <c r="F445" s="1854" t="s">
        <v>2638</v>
      </c>
      <c r="G445" s="1854" t="s">
        <v>28</v>
      </c>
      <c r="H445" s="1854" t="s">
        <v>28</v>
      </c>
      <c r="I445" s="1854" t="s">
        <v>929</v>
      </c>
    </row>
    <row customHeight="1" ht="11.25">
      <c r="A446" s="1854" t="s">
        <v>2270</v>
      </c>
      <c r="B446" s="1854" t="s">
        <v>16</v>
      </c>
      <c r="C446" s="1854" t="s">
        <v>2932</v>
      </c>
      <c r="D446" s="1854" t="s">
        <v>2933</v>
      </c>
      <c r="E446" s="1854" t="s">
        <v>2281</v>
      </c>
      <c r="F446" s="1854" t="s">
        <v>2934</v>
      </c>
      <c r="G446" s="1854" t="s">
        <v>28</v>
      </c>
      <c r="H446" s="1854" t="s">
        <v>28</v>
      </c>
      <c r="I446" s="1854" t="s">
        <v>929</v>
      </c>
    </row>
    <row customHeight="1" ht="11.25">
      <c r="A447" s="1854" t="s">
        <v>2270</v>
      </c>
      <c r="B447" s="1854" t="s">
        <v>16</v>
      </c>
      <c r="C447" s="1854" t="s">
        <v>2641</v>
      </c>
      <c r="D447" s="1854" t="s">
        <v>2642</v>
      </c>
      <c r="E447" s="1854" t="s">
        <v>2643</v>
      </c>
      <c r="F447" s="1854" t="s">
        <v>2644</v>
      </c>
      <c r="G447" s="1854" t="s">
        <v>28</v>
      </c>
      <c r="H447" s="1854" t="s">
        <v>28</v>
      </c>
      <c r="I447" s="1854" t="s">
        <v>929</v>
      </c>
    </row>
    <row customHeight="1" ht="11.25">
      <c r="A448" s="1854" t="s">
        <v>2270</v>
      </c>
      <c r="B448" s="1854" t="s">
        <v>16</v>
      </c>
      <c r="C448" s="1854" t="s">
        <v>2645</v>
      </c>
      <c r="D448" s="1854" t="s">
        <v>2642</v>
      </c>
      <c r="E448" s="1854" t="s">
        <v>2643</v>
      </c>
      <c r="F448" s="1854" t="s">
        <v>2646</v>
      </c>
      <c r="G448" s="1854" t="s">
        <v>2647</v>
      </c>
      <c r="H448" s="1854" t="s">
        <v>28</v>
      </c>
      <c r="I448" s="1854" t="s">
        <v>929</v>
      </c>
    </row>
    <row customHeight="1" ht="11.25">
      <c r="A449" s="1854" t="s">
        <v>2270</v>
      </c>
      <c r="B449" s="1854" t="s">
        <v>16</v>
      </c>
      <c r="C449" s="1854" t="s">
        <v>2656</v>
      </c>
      <c r="D449" s="1854" t="s">
        <v>2657</v>
      </c>
      <c r="E449" s="1854" t="s">
        <v>2658</v>
      </c>
      <c r="F449" s="1854" t="s">
        <v>2337</v>
      </c>
      <c r="G449" s="1854" t="s">
        <v>28</v>
      </c>
      <c r="H449" s="1854" t="s">
        <v>28</v>
      </c>
      <c r="I449" s="1854" t="s">
        <v>929</v>
      </c>
    </row>
    <row customHeight="1" ht="11.25">
      <c r="A450" s="1854" t="s">
        <v>2270</v>
      </c>
      <c r="B450" s="1854" t="s">
        <v>16</v>
      </c>
      <c r="C450" s="1854" t="s">
        <v>2659</v>
      </c>
      <c r="D450" s="1854" t="s">
        <v>2660</v>
      </c>
      <c r="E450" s="1854" t="s">
        <v>2661</v>
      </c>
      <c r="F450" s="1854" t="s">
        <v>2321</v>
      </c>
      <c r="G450" s="1854" t="s">
        <v>28</v>
      </c>
      <c r="H450" s="1854" t="s">
        <v>28</v>
      </c>
      <c r="I450" s="1854" t="s">
        <v>929</v>
      </c>
    </row>
    <row customHeight="1" ht="11.25">
      <c r="A451" s="1854" t="s">
        <v>2270</v>
      </c>
      <c r="B451" s="1854" t="s">
        <v>16</v>
      </c>
      <c r="C451" s="1854" t="s">
        <v>2662</v>
      </c>
      <c r="D451" s="1854" t="s">
        <v>2663</v>
      </c>
      <c r="E451" s="1854" t="s">
        <v>2664</v>
      </c>
      <c r="F451" s="1854" t="s">
        <v>2330</v>
      </c>
      <c r="G451" s="1854" t="s">
        <v>28</v>
      </c>
      <c r="H451" s="1854" t="s">
        <v>28</v>
      </c>
      <c r="I451" s="1854" t="s">
        <v>929</v>
      </c>
    </row>
    <row customHeight="1" ht="11.25">
      <c r="A452" s="1854" t="s">
        <v>2270</v>
      </c>
      <c r="B452" s="1854" t="s">
        <v>16</v>
      </c>
      <c r="C452" s="1854" t="s">
        <v>2671</v>
      </c>
      <c r="D452" s="1854" t="s">
        <v>2672</v>
      </c>
      <c r="E452" s="1854" t="s">
        <v>2673</v>
      </c>
      <c r="F452" s="1854" t="s">
        <v>2278</v>
      </c>
      <c r="G452" s="1854" t="s">
        <v>2674</v>
      </c>
      <c r="H452" s="1854" t="s">
        <v>28</v>
      </c>
      <c r="I452" s="1854" t="s">
        <v>929</v>
      </c>
    </row>
    <row customHeight="1" ht="11.25">
      <c r="A453" s="1854" t="s">
        <v>2270</v>
      </c>
      <c r="B453" s="1854" t="s">
        <v>16</v>
      </c>
      <c r="C453" s="1854" t="s">
        <v>2675</v>
      </c>
      <c r="D453" s="1854" t="s">
        <v>2676</v>
      </c>
      <c r="E453" s="1854" t="s">
        <v>2677</v>
      </c>
      <c r="F453" s="1854" t="s">
        <v>2678</v>
      </c>
      <c r="G453" s="1854" t="s">
        <v>28</v>
      </c>
      <c r="H453" s="1854" t="s">
        <v>28</v>
      </c>
      <c r="I453" s="1854" t="s">
        <v>929</v>
      </c>
    </row>
    <row customHeight="1" ht="11.25">
      <c r="A454" s="1854" t="s">
        <v>2270</v>
      </c>
      <c r="B454" s="1854" t="s">
        <v>16</v>
      </c>
      <c r="C454" s="1854" t="s">
        <v>2679</v>
      </c>
      <c r="D454" s="1854" t="s">
        <v>2680</v>
      </c>
      <c r="E454" s="1854" t="s">
        <v>2681</v>
      </c>
      <c r="F454" s="1854" t="s">
        <v>2302</v>
      </c>
      <c r="G454" s="1854" t="s">
        <v>2682</v>
      </c>
      <c r="H454" s="1854" t="s">
        <v>28</v>
      </c>
      <c r="I454" s="1854" t="s">
        <v>929</v>
      </c>
    </row>
    <row customHeight="1" ht="11.25">
      <c r="A455" s="1854" t="s">
        <v>2270</v>
      </c>
      <c r="B455" s="1854" t="s">
        <v>16</v>
      </c>
      <c r="C455" s="1854" t="s">
        <v>2683</v>
      </c>
      <c r="D455" s="1854" t="s">
        <v>2684</v>
      </c>
      <c r="E455" s="1854" t="s">
        <v>2685</v>
      </c>
      <c r="F455" s="1854" t="s">
        <v>2488</v>
      </c>
      <c r="G455" s="1854" t="s">
        <v>28</v>
      </c>
      <c r="H455" s="1854" t="s">
        <v>28</v>
      </c>
      <c r="I455" s="1854" t="s">
        <v>929</v>
      </c>
    </row>
    <row customHeight="1" ht="11.25">
      <c r="A456" s="1854" t="s">
        <v>2270</v>
      </c>
      <c r="B456" s="1854" t="s">
        <v>16</v>
      </c>
      <c r="C456" s="1854" t="s">
        <v>2941</v>
      </c>
      <c r="D456" s="1854" t="s">
        <v>2942</v>
      </c>
      <c r="E456" s="1854" t="s">
        <v>2943</v>
      </c>
      <c r="F456" s="1854" t="s">
        <v>2337</v>
      </c>
      <c r="G456" s="1854" t="s">
        <v>28</v>
      </c>
      <c r="H456" s="1854" t="s">
        <v>28</v>
      </c>
      <c r="I456" s="1854" t="s">
        <v>929</v>
      </c>
    </row>
    <row customHeight="1" ht="11.25">
      <c r="A457" s="1854" t="s">
        <v>2270</v>
      </c>
      <c r="B457" s="1854" t="s">
        <v>16</v>
      </c>
      <c r="C457" s="1854" t="s">
        <v>2696</v>
      </c>
      <c r="D457" s="1854" t="s">
        <v>2697</v>
      </c>
      <c r="E457" s="1854" t="s">
        <v>2698</v>
      </c>
      <c r="F457" s="1854" t="s">
        <v>2488</v>
      </c>
      <c r="G457" s="1854" t="s">
        <v>28</v>
      </c>
      <c r="H457" s="1854" t="s">
        <v>28</v>
      </c>
      <c r="I457" s="1854" t="s">
        <v>929</v>
      </c>
    </row>
    <row customHeight="1" ht="11.25">
      <c r="A458" s="1854" t="s">
        <v>2270</v>
      </c>
      <c r="B458" s="1854" t="s">
        <v>16</v>
      </c>
      <c r="C458" s="1854" t="s">
        <v>2699</v>
      </c>
      <c r="D458" s="1854" t="s">
        <v>2700</v>
      </c>
      <c r="E458" s="1854" t="s">
        <v>2701</v>
      </c>
      <c r="F458" s="1854" t="s">
        <v>2678</v>
      </c>
      <c r="G458" s="1854" t="s">
        <v>28</v>
      </c>
      <c r="H458" s="1854" t="s">
        <v>28</v>
      </c>
      <c r="I458" s="1854" t="s">
        <v>929</v>
      </c>
    </row>
    <row customHeight="1" ht="11.25">
      <c r="A459" s="1854" t="s">
        <v>2270</v>
      </c>
      <c r="B459" s="1854" t="s">
        <v>16</v>
      </c>
      <c r="C459" s="1854" t="s">
        <v>2712</v>
      </c>
      <c r="D459" s="1854" t="s">
        <v>2713</v>
      </c>
      <c r="E459" s="1854" t="s">
        <v>2714</v>
      </c>
      <c r="F459" s="1854" t="s">
        <v>2715</v>
      </c>
      <c r="G459" s="1854" t="s">
        <v>2716</v>
      </c>
      <c r="H459" s="1854" t="s">
        <v>28</v>
      </c>
      <c r="I459" s="1854" t="s">
        <v>929</v>
      </c>
    </row>
    <row customHeight="1" ht="11.25">
      <c r="A460" s="1854" t="s">
        <v>2270</v>
      </c>
      <c r="B460" s="1854" t="s">
        <v>16</v>
      </c>
      <c r="C460" s="1854" t="s">
        <v>2717</v>
      </c>
      <c r="D460" s="1854" t="s">
        <v>2718</v>
      </c>
      <c r="E460" s="1854" t="s">
        <v>2719</v>
      </c>
      <c r="F460" s="1854" t="s">
        <v>2678</v>
      </c>
      <c r="G460" s="1854" t="s">
        <v>28</v>
      </c>
      <c r="H460" s="1854" t="s">
        <v>28</v>
      </c>
      <c r="I460" s="1854" t="s">
        <v>929</v>
      </c>
    </row>
    <row customHeight="1" ht="11.25">
      <c r="A461" s="1854" t="s">
        <v>2270</v>
      </c>
      <c r="B461" s="1854" t="s">
        <v>16</v>
      </c>
      <c r="C461" s="1854" t="s">
        <v>2944</v>
      </c>
      <c r="D461" s="1854" t="s">
        <v>2945</v>
      </c>
      <c r="E461" s="1854" t="s">
        <v>2422</v>
      </c>
      <c r="F461" s="1854" t="s">
        <v>2302</v>
      </c>
      <c r="G461" s="1854" t="s">
        <v>28</v>
      </c>
      <c r="H461" s="1854" t="s">
        <v>28</v>
      </c>
      <c r="I461" s="1854" t="s">
        <v>929</v>
      </c>
    </row>
    <row customHeight="1" ht="11.25">
      <c r="A462" s="1854" t="s">
        <v>2270</v>
      </c>
      <c r="B462" s="1854" t="s">
        <v>16</v>
      </c>
      <c r="C462" s="1854" t="s">
        <v>2730</v>
      </c>
      <c r="D462" s="1854" t="s">
        <v>2731</v>
      </c>
      <c r="E462" s="1854" t="s">
        <v>2732</v>
      </c>
      <c r="F462" s="1854" t="s">
        <v>2733</v>
      </c>
      <c r="G462" s="1854" t="s">
        <v>2734</v>
      </c>
      <c r="H462" s="1854" t="s">
        <v>28</v>
      </c>
      <c r="I462" s="1854" t="s">
        <v>929</v>
      </c>
    </row>
    <row customHeight="1" ht="11.25">
      <c r="A463" s="1854" t="s">
        <v>2270</v>
      </c>
      <c r="B463" s="1854" t="s">
        <v>16</v>
      </c>
      <c r="C463" s="1854" t="s">
        <v>2994</v>
      </c>
      <c r="D463" s="1854" t="s">
        <v>2995</v>
      </c>
      <c r="E463" s="1854" t="s">
        <v>2996</v>
      </c>
      <c r="F463" s="1854" t="s">
        <v>2337</v>
      </c>
      <c r="G463" s="1854" t="s">
        <v>28</v>
      </c>
      <c r="H463" s="1854" t="s">
        <v>28</v>
      </c>
      <c r="I463" s="1854" t="s">
        <v>929</v>
      </c>
    </row>
    <row customHeight="1" ht="11.25">
      <c r="A464" s="1854" t="s">
        <v>2270</v>
      </c>
      <c r="B464" s="1854" t="s">
        <v>16</v>
      </c>
      <c r="C464" s="1854" t="s">
        <v>2765</v>
      </c>
      <c r="D464" s="1854" t="s">
        <v>2766</v>
      </c>
      <c r="E464" s="1854" t="s">
        <v>2767</v>
      </c>
      <c r="F464" s="1854" t="s">
        <v>2373</v>
      </c>
      <c r="G464" s="1854" t="s">
        <v>28</v>
      </c>
      <c r="H464" s="1854" t="s">
        <v>28</v>
      </c>
      <c r="I464" s="1854" t="s">
        <v>929</v>
      </c>
    </row>
    <row customHeight="1" ht="11.25">
      <c r="A465" s="1854" t="s">
        <v>2270</v>
      </c>
      <c r="B465" s="1854" t="s">
        <v>16</v>
      </c>
      <c r="C465" s="1854" t="s">
        <v>2772</v>
      </c>
      <c r="D465" s="1854" t="s">
        <v>2773</v>
      </c>
      <c r="E465" s="1854" t="s">
        <v>2774</v>
      </c>
      <c r="F465" s="1854" t="s">
        <v>2373</v>
      </c>
      <c r="G465" s="1854" t="s">
        <v>28</v>
      </c>
      <c r="H465" s="1854" t="s">
        <v>28</v>
      </c>
      <c r="I465" s="1854" t="s">
        <v>929</v>
      </c>
    </row>
    <row customHeight="1" ht="11.25">
      <c r="A466" s="1854" t="s">
        <v>2270</v>
      </c>
      <c r="B466" s="1854" t="s">
        <v>16</v>
      </c>
      <c r="C466" s="1854" t="s">
        <v>2775</v>
      </c>
      <c r="D466" s="1854" t="s">
        <v>2776</v>
      </c>
      <c r="E466" s="1854" t="s">
        <v>2643</v>
      </c>
      <c r="F466" s="1854" t="s">
        <v>2777</v>
      </c>
      <c r="G466" s="1854" t="s">
        <v>28</v>
      </c>
      <c r="H466" s="1854" t="s">
        <v>28</v>
      </c>
      <c r="I466" s="1854" t="s">
        <v>929</v>
      </c>
    </row>
    <row customHeight="1" ht="11.25">
      <c r="A467" s="1854" t="s">
        <v>2270</v>
      </c>
      <c r="B467" s="1854" t="s">
        <v>16</v>
      </c>
      <c r="C467" s="1854" t="s">
        <v>2782</v>
      </c>
      <c r="D467" s="1854" t="s">
        <v>2783</v>
      </c>
      <c r="E467" s="1854" t="s">
        <v>2784</v>
      </c>
      <c r="F467" s="1854" t="s">
        <v>2373</v>
      </c>
      <c r="G467" s="1854" t="s">
        <v>28</v>
      </c>
      <c r="H467" s="1854" t="s">
        <v>28</v>
      </c>
      <c r="I467" s="1854" t="s">
        <v>929</v>
      </c>
    </row>
    <row customHeight="1" ht="11.25">
      <c r="A468" s="1854" t="s">
        <v>2270</v>
      </c>
      <c r="B468" s="1854" t="s">
        <v>16</v>
      </c>
      <c r="C468" s="1854" t="s">
        <v>2785</v>
      </c>
      <c r="D468" s="1854" t="s">
        <v>2786</v>
      </c>
      <c r="E468" s="1854" t="s">
        <v>2787</v>
      </c>
      <c r="F468" s="1854" t="s">
        <v>2349</v>
      </c>
      <c r="G468" s="1854" t="s">
        <v>28</v>
      </c>
      <c r="H468" s="1854" t="s">
        <v>28</v>
      </c>
      <c r="I468" s="1854" t="s">
        <v>929</v>
      </c>
    </row>
    <row customHeight="1" ht="11.25">
      <c r="A469" s="1854" t="s">
        <v>2270</v>
      </c>
      <c r="B469" s="1854" t="s">
        <v>16</v>
      </c>
      <c r="C469" s="1854" t="s">
        <v>2952</v>
      </c>
      <c r="D469" s="1854" t="s">
        <v>2953</v>
      </c>
      <c r="E469" s="1854" t="s">
        <v>2954</v>
      </c>
      <c r="F469" s="1854" t="s">
        <v>2311</v>
      </c>
      <c r="G469" s="1854" t="s">
        <v>28</v>
      </c>
      <c r="H469" s="1854" t="s">
        <v>28</v>
      </c>
      <c r="I469" s="1854" t="s">
        <v>929</v>
      </c>
    </row>
    <row customHeight="1" ht="11.25">
      <c r="A470" s="1854" t="s">
        <v>2270</v>
      </c>
      <c r="B470" s="1854" t="s">
        <v>16</v>
      </c>
      <c r="C470" s="1854" t="s">
        <v>2788</v>
      </c>
      <c r="D470" s="1854" t="s">
        <v>2789</v>
      </c>
      <c r="E470" s="1854" t="s">
        <v>2790</v>
      </c>
      <c r="F470" s="1854" t="s">
        <v>2337</v>
      </c>
      <c r="G470" s="1854" t="s">
        <v>2791</v>
      </c>
      <c r="H470" s="1854" t="s">
        <v>28</v>
      </c>
      <c r="I470" s="1854" t="s">
        <v>929</v>
      </c>
    </row>
    <row customHeight="1" ht="11.25">
      <c r="A471" s="1854" t="s">
        <v>2270</v>
      </c>
      <c r="B471" s="1854" t="s">
        <v>16</v>
      </c>
      <c r="C471" s="1854" t="s">
        <v>2958</v>
      </c>
      <c r="D471" s="1854" t="s">
        <v>2959</v>
      </c>
      <c r="E471" s="1854" t="s">
        <v>2960</v>
      </c>
      <c r="F471" s="1854" t="s">
        <v>2961</v>
      </c>
      <c r="G471" s="1854" t="s">
        <v>28</v>
      </c>
      <c r="H471" s="1854" t="s">
        <v>28</v>
      </c>
      <c r="I471" s="1854" t="s">
        <v>929</v>
      </c>
    </row>
    <row customHeight="1" ht="11.25">
      <c r="A472" s="1854" t="s">
        <v>2270</v>
      </c>
      <c r="B472" s="1854" t="s">
        <v>16</v>
      </c>
      <c r="C472" s="1854" t="s">
        <v>2965</v>
      </c>
      <c r="D472" s="1854" t="s">
        <v>2966</v>
      </c>
      <c r="E472" s="1854" t="s">
        <v>2967</v>
      </c>
      <c r="F472" s="1854" t="s">
        <v>2325</v>
      </c>
      <c r="G472" s="1854" t="s">
        <v>28</v>
      </c>
      <c r="H472" s="1854" t="s">
        <v>28</v>
      </c>
      <c r="I472" s="1854" t="s">
        <v>929</v>
      </c>
    </row>
    <row customHeight="1" ht="11.25">
      <c r="A473" s="1854" t="s">
        <v>2270</v>
      </c>
      <c r="B473" s="1854" t="s">
        <v>16</v>
      </c>
      <c r="C473" s="1854" t="s">
        <v>2801</v>
      </c>
      <c r="D473" s="1854" t="s">
        <v>2802</v>
      </c>
      <c r="E473" s="1854" t="s">
        <v>2803</v>
      </c>
      <c r="F473" s="1854" t="s">
        <v>2373</v>
      </c>
      <c r="G473" s="1854" t="s">
        <v>28</v>
      </c>
      <c r="H473" s="1854" t="s">
        <v>28</v>
      </c>
      <c r="I473" s="1854" t="s">
        <v>929</v>
      </c>
    </row>
    <row customHeight="1" ht="11.25">
      <c r="A474" s="1854" t="s">
        <v>2270</v>
      </c>
      <c r="B474" s="1854" t="s">
        <v>16</v>
      </c>
      <c r="C474" s="1854" t="s">
        <v>2997</v>
      </c>
      <c r="D474" s="1854" t="s">
        <v>2998</v>
      </c>
      <c r="E474" s="1854" t="s">
        <v>2999</v>
      </c>
      <c r="F474" s="1854" t="s">
        <v>2341</v>
      </c>
      <c r="G474" s="1854" t="s">
        <v>28</v>
      </c>
      <c r="H474" s="1854" t="s">
        <v>28</v>
      </c>
      <c r="I474" s="1854" t="s">
        <v>929</v>
      </c>
    </row>
    <row customHeight="1" ht="11.25">
      <c r="A475" s="1854" t="s">
        <v>2270</v>
      </c>
      <c r="B475" s="1854" t="s">
        <v>16</v>
      </c>
      <c r="C475" s="1854" t="s">
        <v>2811</v>
      </c>
      <c r="D475" s="1854" t="s">
        <v>2812</v>
      </c>
      <c r="E475" s="1854" t="s">
        <v>2813</v>
      </c>
      <c r="F475" s="1854" t="s">
        <v>2814</v>
      </c>
      <c r="G475" s="1854" t="s">
        <v>28</v>
      </c>
      <c r="H475" s="1854" t="s">
        <v>28</v>
      </c>
      <c r="I475" s="1854" t="s">
        <v>929</v>
      </c>
    </row>
    <row customHeight="1" ht="11.25">
      <c r="A476" s="1854" t="s">
        <v>2270</v>
      </c>
      <c r="B476" s="1854" t="s">
        <v>16</v>
      </c>
      <c r="C476" s="1854" t="s">
        <v>2968</v>
      </c>
      <c r="D476" s="1854" t="s">
        <v>2969</v>
      </c>
      <c r="E476" s="1854" t="s">
        <v>2970</v>
      </c>
      <c r="F476" s="1854" t="s">
        <v>2302</v>
      </c>
      <c r="G476" s="1854" t="s">
        <v>2971</v>
      </c>
      <c r="H476" s="1854" t="s">
        <v>28</v>
      </c>
      <c r="I476" s="1854" t="s">
        <v>929</v>
      </c>
    </row>
    <row customHeight="1" ht="11.25">
      <c r="A477" s="1854" t="s">
        <v>2270</v>
      </c>
      <c r="B477" s="1854" t="s">
        <v>16</v>
      </c>
      <c r="C477" s="1854" t="s">
        <v>2815</v>
      </c>
      <c r="D477" s="1854" t="s">
        <v>2816</v>
      </c>
      <c r="E477" s="1854" t="s">
        <v>2817</v>
      </c>
      <c r="F477" s="1854" t="s">
        <v>2302</v>
      </c>
      <c r="G477" s="1854" t="s">
        <v>28</v>
      </c>
      <c r="H477" s="1854" t="s">
        <v>28</v>
      </c>
      <c r="I477" s="1854" t="s">
        <v>929</v>
      </c>
    </row>
    <row customHeight="1" ht="11.25">
      <c r="A478" s="1854" t="s">
        <v>2270</v>
      </c>
      <c r="B478" s="1854" t="s">
        <v>16</v>
      </c>
      <c r="C478" s="1854" t="s">
        <v>2821</v>
      </c>
      <c r="D478" s="1854" t="s">
        <v>2822</v>
      </c>
      <c r="E478" s="1854" t="s">
        <v>2823</v>
      </c>
      <c r="F478" s="1854" t="s">
        <v>2330</v>
      </c>
      <c r="G478" s="1854" t="s">
        <v>2824</v>
      </c>
      <c r="H478" s="1854" t="s">
        <v>28</v>
      </c>
      <c r="I478" s="1854" t="s">
        <v>929</v>
      </c>
    </row>
    <row customHeight="1" ht="11.25">
      <c r="A479" s="1854" t="s">
        <v>2270</v>
      </c>
      <c r="B479" s="1854" t="s">
        <v>16</v>
      </c>
      <c r="C479" s="1854" t="s">
        <v>2833</v>
      </c>
      <c r="D479" s="1854" t="s">
        <v>2834</v>
      </c>
      <c r="E479" s="1854" t="s">
        <v>2835</v>
      </c>
      <c r="F479" s="1854" t="s">
        <v>2678</v>
      </c>
      <c r="G479" s="1854" t="s">
        <v>2836</v>
      </c>
      <c r="H479" s="1854" t="s">
        <v>28</v>
      </c>
      <c r="I479" s="1854" t="s">
        <v>929</v>
      </c>
    </row>
    <row customHeight="1" ht="11.25">
      <c r="A480" s="1854" t="s">
        <v>2270</v>
      </c>
      <c r="B480" s="1854" t="s">
        <v>16</v>
      </c>
      <c r="C480" s="1854" t="s">
        <v>2981</v>
      </c>
      <c r="D480" s="1854" t="s">
        <v>2982</v>
      </c>
      <c r="E480" s="1854" t="s">
        <v>2983</v>
      </c>
      <c r="F480" s="1854" t="s">
        <v>2488</v>
      </c>
      <c r="G480" s="1854" t="s">
        <v>28</v>
      </c>
      <c r="H480" s="1854" t="s">
        <v>28</v>
      </c>
      <c r="I480" s="1854" t="s">
        <v>929</v>
      </c>
    </row>
    <row customHeight="1" ht="11.25">
      <c r="A481" s="1854" t="s">
        <v>2270</v>
      </c>
      <c r="B481" s="1854" t="s">
        <v>16</v>
      </c>
      <c r="C481" s="1854" t="s">
        <v>28</v>
      </c>
      <c r="D481" s="1854" t="s">
        <v>2844</v>
      </c>
      <c r="E481" s="1854" t="s">
        <v>2845</v>
      </c>
      <c r="F481" s="1854" t="s">
        <v>2353</v>
      </c>
      <c r="G481" s="1854" t="s">
        <v>28</v>
      </c>
      <c r="H481" s="1854" t="s">
        <v>28</v>
      </c>
      <c r="I481" s="1854" t="s">
        <v>929</v>
      </c>
    </row>
    <row customHeight="1" ht="11.25">
      <c r="A482" s="1854" t="s">
        <v>2270</v>
      </c>
      <c r="B482" s="1854" t="s">
        <v>16</v>
      </c>
      <c r="C482" s="1854" t="s">
        <v>28</v>
      </c>
      <c r="D482" s="1854" t="s">
        <v>2846</v>
      </c>
      <c r="E482" s="1854" t="s">
        <v>2847</v>
      </c>
      <c r="F482" s="1854" t="s">
        <v>2349</v>
      </c>
      <c r="G482" s="1854" t="s">
        <v>28</v>
      </c>
      <c r="H482" s="1854" t="s">
        <v>28</v>
      </c>
      <c r="I482" s="1854" t="s">
        <v>929</v>
      </c>
    </row>
    <row customHeight="1" ht="11.25">
      <c r="A483" s="1854" t="s">
        <v>2270</v>
      </c>
      <c r="B483" s="1854" t="s">
        <v>16</v>
      </c>
      <c r="C483" s="1854" t="s">
        <v>2984</v>
      </c>
      <c r="D483" s="1854" t="s">
        <v>2985</v>
      </c>
      <c r="E483" s="1854" t="s">
        <v>2281</v>
      </c>
      <c r="F483" s="1854" t="s">
        <v>2986</v>
      </c>
      <c r="G483" s="1854" t="s">
        <v>28</v>
      </c>
      <c r="H483" s="1854" t="s">
        <v>28</v>
      </c>
      <c r="I483" s="1854" t="s">
        <v>929</v>
      </c>
    </row>
    <row customHeight="1" ht="11.25">
      <c r="A484" s="1854" t="s">
        <v>2270</v>
      </c>
      <c r="B484" s="1854" t="s">
        <v>16</v>
      </c>
      <c r="C484" s="1854" t="s">
        <v>2987</v>
      </c>
      <c r="D484" s="1854" t="s">
        <v>2988</v>
      </c>
      <c r="E484" s="1854" t="s">
        <v>2989</v>
      </c>
      <c r="F484" s="1854" t="s">
        <v>2302</v>
      </c>
      <c r="G484" s="1854" t="s">
        <v>2990</v>
      </c>
      <c r="H484" s="1854" t="s">
        <v>28</v>
      </c>
      <c r="I484" s="1854" t="s">
        <v>929</v>
      </c>
    </row>
    <row customHeight="1" ht="11.25">
      <c r="A485" s="1854" t="s">
        <v>2270</v>
      </c>
      <c r="B485" s="1854" t="s">
        <v>16</v>
      </c>
      <c r="C485" s="1854" t="s">
        <v>2857</v>
      </c>
      <c r="D485" s="1854" t="s">
        <v>2858</v>
      </c>
      <c r="E485" s="1854" t="s">
        <v>2859</v>
      </c>
      <c r="F485" s="1854" t="s">
        <v>2302</v>
      </c>
      <c r="G485" s="1854" t="s">
        <v>28</v>
      </c>
      <c r="H485" s="1854" t="s">
        <v>28</v>
      </c>
      <c r="I485" s="1854" t="s">
        <v>929</v>
      </c>
    </row>
    <row customHeight="1" ht="11.25">
      <c r="A486" s="1854" t="s">
        <v>2270</v>
      </c>
      <c r="B486" s="1854" t="s">
        <v>16</v>
      </c>
      <c r="C486" s="1854" t="s">
        <v>2860</v>
      </c>
      <c r="D486" s="1854" t="s">
        <v>2861</v>
      </c>
      <c r="E486" s="1854" t="s">
        <v>2615</v>
      </c>
      <c r="F486" s="1854" t="s">
        <v>2862</v>
      </c>
      <c r="G486" s="1854" t="s">
        <v>28</v>
      </c>
      <c r="H486" s="1854" t="s">
        <v>28</v>
      </c>
      <c r="I486" s="1854" t="s">
        <v>929</v>
      </c>
    </row>
    <row customHeight="1" ht="11.25">
      <c r="A487" s="1854" t="s">
        <v>2270</v>
      </c>
      <c r="B487" s="1854" t="s">
        <v>16</v>
      </c>
      <c r="C487" s="1854" t="s">
        <v>2863</v>
      </c>
      <c r="D487" s="1854" t="s">
        <v>2864</v>
      </c>
      <c r="E487" s="1854" t="s">
        <v>2555</v>
      </c>
      <c r="F487" s="1854" t="s">
        <v>2638</v>
      </c>
      <c r="G487" s="1854" t="s">
        <v>28</v>
      </c>
      <c r="H487" s="1854" t="s">
        <v>28</v>
      </c>
      <c r="I487" s="1854" t="s">
        <v>929</v>
      </c>
    </row>
    <row customHeight="1" ht="11.25">
      <c r="A488" s="1854" t="s">
        <v>2270</v>
      </c>
      <c r="B488" s="1854" t="s">
        <v>16</v>
      </c>
      <c r="C488" s="1854" t="s">
        <v>2874</v>
      </c>
      <c r="D488" s="1854" t="s">
        <v>2875</v>
      </c>
      <c r="E488" s="1854" t="s">
        <v>2333</v>
      </c>
      <c r="F488" s="1854" t="s">
        <v>2876</v>
      </c>
      <c r="G488" s="1854" t="s">
        <v>28</v>
      </c>
      <c r="H488" s="1854" t="s">
        <v>28</v>
      </c>
      <c r="I488" s="1854" t="s">
        <v>929</v>
      </c>
    </row>
    <row customHeight="1" ht="11.25">
      <c r="A489" s="1854" t="s">
        <v>2270</v>
      </c>
      <c r="B489" s="1854" t="s">
        <v>16</v>
      </c>
      <c r="C489" s="1854" t="s">
        <v>2880</v>
      </c>
      <c r="D489" s="1854" t="s">
        <v>2881</v>
      </c>
      <c r="E489" s="1854" t="s">
        <v>49</v>
      </c>
      <c r="F489" s="1854" t="s">
        <v>2882</v>
      </c>
      <c r="G489" s="1854" t="s">
        <v>2883</v>
      </c>
      <c r="H489" s="1854" t="s">
        <v>28</v>
      </c>
      <c r="I489" s="1854" t="s">
        <v>929</v>
      </c>
    </row>
    <row customHeight="1" ht="11.25">
      <c r="A490" s="1854" t="s">
        <v>2270</v>
      </c>
      <c r="B490" s="1854" t="s">
        <v>16</v>
      </c>
      <c r="C490" s="1854" t="s">
        <v>2884</v>
      </c>
      <c r="D490" s="1854" t="s">
        <v>2885</v>
      </c>
      <c r="E490" s="1854" t="s">
        <v>2886</v>
      </c>
      <c r="F490" s="1854" t="s">
        <v>2733</v>
      </c>
      <c r="G490" s="1854" t="s">
        <v>28</v>
      </c>
      <c r="H490" s="1854" t="s">
        <v>28</v>
      </c>
      <c r="I490" s="1854" t="s">
        <v>929</v>
      </c>
    </row>
    <row customHeight="1" ht="11.25">
      <c r="A491" s="1854" t="s">
        <v>2270</v>
      </c>
      <c r="B491" s="1854" t="s">
        <v>16</v>
      </c>
      <c r="C491" s="1854" t="s">
        <v>2290</v>
      </c>
      <c r="D491" s="1854" t="s">
        <v>2291</v>
      </c>
      <c r="E491" s="1854" t="s">
        <v>2292</v>
      </c>
      <c r="F491" s="1854" t="s">
        <v>2293</v>
      </c>
      <c r="G491" s="1854" t="s">
        <v>2294</v>
      </c>
      <c r="H491" s="1854" t="s">
        <v>28</v>
      </c>
      <c r="I491" s="1854" t="s">
        <v>1641</v>
      </c>
    </row>
    <row customHeight="1" ht="11.25">
      <c r="A492" s="1854" t="s">
        <v>2270</v>
      </c>
      <c r="B492" s="1854" t="s">
        <v>16</v>
      </c>
      <c r="C492" s="1854" t="s">
        <v>2359</v>
      </c>
      <c r="D492" s="1854" t="s">
        <v>2360</v>
      </c>
      <c r="E492" s="1854" t="s">
        <v>2361</v>
      </c>
      <c r="F492" s="1854" t="s">
        <v>2298</v>
      </c>
      <c r="G492" s="1854" t="s">
        <v>2362</v>
      </c>
      <c r="H492" s="1854" t="s">
        <v>28</v>
      </c>
      <c r="I492" s="1854" t="s">
        <v>1641</v>
      </c>
    </row>
    <row customHeight="1" ht="11.25">
      <c r="A493" s="1854" t="s">
        <v>2270</v>
      </c>
      <c r="B493" s="1854" t="s">
        <v>16</v>
      </c>
      <c r="C493" s="1854" t="s">
        <v>3000</v>
      </c>
      <c r="D493" s="1854" t="s">
        <v>3001</v>
      </c>
      <c r="E493" s="1854" t="s">
        <v>3002</v>
      </c>
      <c r="F493" s="1854" t="s">
        <v>2435</v>
      </c>
      <c r="G493" s="1854" t="s">
        <v>3003</v>
      </c>
      <c r="H493" s="1854" t="s">
        <v>28</v>
      </c>
      <c r="I493" s="1854" t="s">
        <v>1641</v>
      </c>
    </row>
    <row customHeight="1" ht="11.25">
      <c r="A494" s="1854" t="s">
        <v>2270</v>
      </c>
      <c r="B494" s="1854" t="s">
        <v>16</v>
      </c>
      <c r="C494" s="1854" t="s">
        <v>3004</v>
      </c>
      <c r="D494" s="1854" t="s">
        <v>3005</v>
      </c>
      <c r="E494" s="1854" t="s">
        <v>3006</v>
      </c>
      <c r="F494" s="1854" t="s">
        <v>2353</v>
      </c>
      <c r="G494" s="1854" t="s">
        <v>28</v>
      </c>
      <c r="H494" s="1854" t="s">
        <v>28</v>
      </c>
      <c r="I494" s="1854" t="s">
        <v>1641</v>
      </c>
    </row>
    <row customHeight="1" ht="11.25">
      <c r="A495" s="1854" t="s">
        <v>2270</v>
      </c>
      <c r="B495" s="1854" t="s">
        <v>16</v>
      </c>
      <c r="C495" s="1854" t="s">
        <v>3007</v>
      </c>
      <c r="D495" s="1854" t="s">
        <v>3008</v>
      </c>
      <c r="E495" s="1854" t="s">
        <v>3009</v>
      </c>
      <c r="F495" s="1854" t="s">
        <v>2353</v>
      </c>
      <c r="G495" s="1854" t="s">
        <v>3010</v>
      </c>
      <c r="H495" s="1854" t="s">
        <v>28</v>
      </c>
      <c r="I495" s="1854" t="s">
        <v>1641</v>
      </c>
    </row>
    <row customHeight="1" ht="11.25">
      <c r="A496" s="1854" t="s">
        <v>2270</v>
      </c>
      <c r="B496" s="1854" t="s">
        <v>16</v>
      </c>
      <c r="C496" s="1854" t="s">
        <v>3011</v>
      </c>
      <c r="D496" s="1854" t="s">
        <v>3012</v>
      </c>
      <c r="E496" s="1854" t="s">
        <v>3013</v>
      </c>
      <c r="F496" s="1854" t="s">
        <v>2353</v>
      </c>
      <c r="G496" s="1854" t="s">
        <v>28</v>
      </c>
      <c r="H496" s="1854" t="s">
        <v>28</v>
      </c>
      <c r="I496" s="1854" t="s">
        <v>1641</v>
      </c>
    </row>
    <row customHeight="1" ht="11.25">
      <c r="A497" s="1854" t="s">
        <v>2270</v>
      </c>
      <c r="B497" s="1854" t="s">
        <v>16</v>
      </c>
      <c r="C497" s="1854" t="s">
        <v>2454</v>
      </c>
      <c r="D497" s="1854" t="s">
        <v>2455</v>
      </c>
      <c r="E497" s="1854" t="s">
        <v>2456</v>
      </c>
      <c r="F497" s="1854" t="s">
        <v>2457</v>
      </c>
      <c r="G497" s="1854" t="s">
        <v>2458</v>
      </c>
      <c r="H497" s="1854" t="s">
        <v>28</v>
      </c>
      <c r="I497" s="1854" t="s">
        <v>1641</v>
      </c>
    </row>
    <row customHeight="1" ht="11.25">
      <c r="A498" s="1854" t="s">
        <v>2270</v>
      </c>
      <c r="B498" s="1854" t="s">
        <v>16</v>
      </c>
      <c r="C498" s="1854" t="s">
        <v>3014</v>
      </c>
      <c r="D498" s="1854" t="s">
        <v>3015</v>
      </c>
      <c r="E498" s="1854" t="s">
        <v>3016</v>
      </c>
      <c r="F498" s="1854" t="s">
        <v>2325</v>
      </c>
      <c r="G498" s="1854" t="s">
        <v>3017</v>
      </c>
      <c r="H498" s="1854" t="s">
        <v>28</v>
      </c>
      <c r="I498" s="1854" t="s">
        <v>1641</v>
      </c>
    </row>
    <row customHeight="1" ht="11.25">
      <c r="A499" s="1854" t="s">
        <v>2270</v>
      </c>
      <c r="B499" s="1854" t="s">
        <v>16</v>
      </c>
      <c r="C499" s="1854" t="s">
        <v>2476</v>
      </c>
      <c r="D499" s="1854" t="s">
        <v>2477</v>
      </c>
      <c r="E499" s="1854" t="s">
        <v>2478</v>
      </c>
      <c r="F499" s="1854" t="s">
        <v>2479</v>
      </c>
      <c r="G499" s="1854" t="s">
        <v>2480</v>
      </c>
      <c r="H499" s="1854" t="s">
        <v>28</v>
      </c>
      <c r="I499" s="1854" t="s">
        <v>1641</v>
      </c>
    </row>
    <row customHeight="1" ht="11.25">
      <c r="A500" s="1854" t="s">
        <v>2270</v>
      </c>
      <c r="B500" s="1854" t="s">
        <v>16</v>
      </c>
      <c r="C500" s="1854" t="s">
        <v>2481</v>
      </c>
      <c r="D500" s="1854" t="s">
        <v>2482</v>
      </c>
      <c r="E500" s="1854" t="s">
        <v>2483</v>
      </c>
      <c r="F500" s="1854" t="s">
        <v>2311</v>
      </c>
      <c r="G500" s="1854" t="s">
        <v>2484</v>
      </c>
      <c r="H500" s="1854" t="s">
        <v>28</v>
      </c>
      <c r="I500" s="1854" t="s">
        <v>1641</v>
      </c>
    </row>
    <row customHeight="1" ht="11.25">
      <c r="A501" s="1854" t="s">
        <v>2270</v>
      </c>
      <c r="B501" s="1854" t="s">
        <v>16</v>
      </c>
      <c r="C501" s="1854" t="s">
        <v>3018</v>
      </c>
      <c r="D501" s="1854" t="s">
        <v>3019</v>
      </c>
      <c r="E501" s="1854" t="s">
        <v>3020</v>
      </c>
      <c r="F501" s="1854" t="s">
        <v>2435</v>
      </c>
      <c r="G501" s="1854" t="s">
        <v>28</v>
      </c>
      <c r="H501" s="1854" t="s">
        <v>28</v>
      </c>
      <c r="I501" s="1854" t="s">
        <v>1641</v>
      </c>
    </row>
    <row customHeight="1" ht="11.25">
      <c r="A502" s="1854" t="s">
        <v>2270</v>
      </c>
      <c r="B502" s="1854" t="s">
        <v>16</v>
      </c>
      <c r="C502" s="1854" t="s">
        <v>2499</v>
      </c>
      <c r="D502" s="1854" t="s">
        <v>2500</v>
      </c>
      <c r="E502" s="1854" t="s">
        <v>2501</v>
      </c>
      <c r="F502" s="1854" t="s">
        <v>2502</v>
      </c>
      <c r="G502" s="1854" t="s">
        <v>28</v>
      </c>
      <c r="H502" s="1854" t="s">
        <v>28</v>
      </c>
      <c r="I502" s="1854" t="s">
        <v>1641</v>
      </c>
    </row>
    <row customHeight="1" ht="11.25">
      <c r="A503" s="1854" t="s">
        <v>2270</v>
      </c>
      <c r="B503" s="1854" t="s">
        <v>16</v>
      </c>
      <c r="C503" s="1854" t="s">
        <v>2522</v>
      </c>
      <c r="D503" s="1854" t="s">
        <v>2523</v>
      </c>
      <c r="E503" s="1854" t="s">
        <v>2524</v>
      </c>
      <c r="F503" s="1854" t="s">
        <v>2278</v>
      </c>
      <c r="G503" s="1854" t="s">
        <v>2517</v>
      </c>
      <c r="H503" s="1854" t="s">
        <v>28</v>
      </c>
      <c r="I503" s="1854" t="s">
        <v>1641</v>
      </c>
    </row>
    <row customHeight="1" ht="11.25">
      <c r="A504" s="1854" t="s">
        <v>2270</v>
      </c>
      <c r="B504" s="1854" t="s">
        <v>16</v>
      </c>
      <c r="C504" s="1854" t="s">
        <v>2532</v>
      </c>
      <c r="D504" s="1854" t="s">
        <v>2533</v>
      </c>
      <c r="E504" s="1854" t="s">
        <v>2534</v>
      </c>
      <c r="F504" s="1854" t="s">
        <v>2278</v>
      </c>
      <c r="G504" s="1854" t="s">
        <v>2535</v>
      </c>
      <c r="H504" s="1854" t="s">
        <v>28</v>
      </c>
      <c r="I504" s="1854" t="s">
        <v>1641</v>
      </c>
    </row>
    <row customHeight="1" ht="11.25">
      <c r="A505" s="1854" t="s">
        <v>2270</v>
      </c>
      <c r="B505" s="1854" t="s">
        <v>16</v>
      </c>
      <c r="C505" s="1854" t="s">
        <v>3021</v>
      </c>
      <c r="D505" s="1854" t="s">
        <v>3022</v>
      </c>
      <c r="E505" s="1854" t="s">
        <v>3023</v>
      </c>
      <c r="F505" s="1854" t="s">
        <v>2373</v>
      </c>
      <c r="G505" s="1854" t="s">
        <v>28</v>
      </c>
      <c r="H505" s="1854" t="s">
        <v>28</v>
      </c>
      <c r="I505" s="1854" t="s">
        <v>1641</v>
      </c>
    </row>
    <row customHeight="1" ht="11.25">
      <c r="A506" s="1854" t="s">
        <v>2270</v>
      </c>
      <c r="B506" s="1854" t="s">
        <v>16</v>
      </c>
      <c r="C506" s="1854" t="s">
        <v>3024</v>
      </c>
      <c r="D506" s="1854" t="s">
        <v>3025</v>
      </c>
      <c r="E506" s="1854" t="s">
        <v>3026</v>
      </c>
      <c r="F506" s="1854" t="s">
        <v>2488</v>
      </c>
      <c r="G506" s="1854" t="s">
        <v>28</v>
      </c>
      <c r="H506" s="1854" t="s">
        <v>28</v>
      </c>
      <c r="I506" s="1854" t="s">
        <v>1641</v>
      </c>
    </row>
    <row customHeight="1" ht="11.25">
      <c r="A507" s="1854" t="s">
        <v>2270</v>
      </c>
      <c r="B507" s="1854" t="s">
        <v>16</v>
      </c>
      <c r="C507" s="1854" t="s">
        <v>2630</v>
      </c>
      <c r="D507" s="1854" t="s">
        <v>2631</v>
      </c>
      <c r="E507" s="1854" t="s">
        <v>2632</v>
      </c>
      <c r="F507" s="1854" t="s">
        <v>2311</v>
      </c>
      <c r="G507" s="1854" t="s">
        <v>28</v>
      </c>
      <c r="H507" s="1854" t="s">
        <v>28</v>
      </c>
      <c r="I507" s="1854" t="s">
        <v>1641</v>
      </c>
    </row>
    <row customHeight="1" ht="11.25">
      <c r="A508" s="1854" t="s">
        <v>2270</v>
      </c>
      <c r="B508" s="1854" t="s">
        <v>16</v>
      </c>
      <c r="C508" s="1854" t="s">
        <v>3027</v>
      </c>
      <c r="D508" s="1854" t="s">
        <v>3028</v>
      </c>
      <c r="E508" s="1854" t="s">
        <v>3029</v>
      </c>
      <c r="F508" s="1854" t="s">
        <v>3030</v>
      </c>
      <c r="G508" s="1854" t="s">
        <v>28</v>
      </c>
      <c r="H508" s="1854" t="s">
        <v>28</v>
      </c>
      <c r="I508" s="1854" t="s">
        <v>1641</v>
      </c>
    </row>
    <row customHeight="1" ht="11.25">
      <c r="A509" s="1854" t="s">
        <v>2270</v>
      </c>
      <c r="B509" s="1854" t="s">
        <v>16</v>
      </c>
      <c r="C509" s="1854" t="s">
        <v>2675</v>
      </c>
      <c r="D509" s="1854" t="s">
        <v>2676</v>
      </c>
      <c r="E509" s="1854" t="s">
        <v>2677</v>
      </c>
      <c r="F509" s="1854" t="s">
        <v>2678</v>
      </c>
      <c r="G509" s="1854" t="s">
        <v>28</v>
      </c>
      <c r="H509" s="1854" t="s">
        <v>28</v>
      </c>
      <c r="I509" s="1854" t="s">
        <v>1641</v>
      </c>
    </row>
    <row customHeight="1" ht="11.25">
      <c r="A510" s="1854" t="s">
        <v>2270</v>
      </c>
      <c r="B510" s="1854" t="s">
        <v>16</v>
      </c>
      <c r="C510" s="1854" t="s">
        <v>3031</v>
      </c>
      <c r="D510" s="1854" t="s">
        <v>3032</v>
      </c>
      <c r="E510" s="1854" t="s">
        <v>3033</v>
      </c>
      <c r="F510" s="1854" t="s">
        <v>2345</v>
      </c>
      <c r="G510" s="1854" t="s">
        <v>28</v>
      </c>
      <c r="H510" s="1854" t="s">
        <v>28</v>
      </c>
      <c r="I510" s="1854" t="s">
        <v>1641</v>
      </c>
    </row>
    <row customHeight="1" ht="11.25">
      <c r="A511" s="1854" t="s">
        <v>2270</v>
      </c>
      <c r="B511" s="1854" t="s">
        <v>16</v>
      </c>
      <c r="C511" s="1854" t="s">
        <v>3034</v>
      </c>
      <c r="D511" s="1854" t="s">
        <v>3035</v>
      </c>
      <c r="E511" s="1854" t="s">
        <v>3036</v>
      </c>
      <c r="F511" s="1854" t="s">
        <v>2325</v>
      </c>
      <c r="G511" s="1854" t="s">
        <v>3037</v>
      </c>
      <c r="H511" s="1854" t="s">
        <v>28</v>
      </c>
      <c r="I511" s="1854" t="s">
        <v>1641</v>
      </c>
    </row>
    <row customHeight="1" ht="11.25">
      <c r="A512" s="1854" t="s">
        <v>2270</v>
      </c>
      <c r="B512" s="1854" t="s">
        <v>16</v>
      </c>
      <c r="C512" s="1854" t="s">
        <v>3038</v>
      </c>
      <c r="D512" s="1854" t="s">
        <v>3039</v>
      </c>
      <c r="E512" s="1854" t="s">
        <v>3040</v>
      </c>
      <c r="F512" s="1854" t="s">
        <v>2353</v>
      </c>
      <c r="G512" s="1854" t="s">
        <v>28</v>
      </c>
      <c r="H512" s="1854" t="s">
        <v>28</v>
      </c>
      <c r="I512" s="1854" t="s">
        <v>1641</v>
      </c>
    </row>
    <row customHeight="1" ht="11.25">
      <c r="A513" s="1854" t="s">
        <v>2270</v>
      </c>
      <c r="B513" s="1854" t="s">
        <v>16</v>
      </c>
      <c r="C513" s="1854" t="s">
        <v>3041</v>
      </c>
      <c r="D513" s="1854" t="s">
        <v>3042</v>
      </c>
      <c r="E513" s="1854" t="s">
        <v>3043</v>
      </c>
      <c r="F513" s="1854" t="s">
        <v>2358</v>
      </c>
      <c r="G513" s="1854" t="s">
        <v>3044</v>
      </c>
      <c r="H513" s="1854" t="s">
        <v>28</v>
      </c>
      <c r="I513" s="1854" t="s">
        <v>1641</v>
      </c>
    </row>
    <row customHeight="1" ht="11.25">
      <c r="A514" s="1854" t="s">
        <v>2270</v>
      </c>
      <c r="B514" s="1854" t="s">
        <v>16</v>
      </c>
      <c r="C514" s="1854" t="s">
        <v>3045</v>
      </c>
      <c r="D514" s="1854" t="s">
        <v>3046</v>
      </c>
      <c r="E514" s="1854" t="s">
        <v>3047</v>
      </c>
      <c r="F514" s="1854" t="s">
        <v>2325</v>
      </c>
      <c r="G514" s="1854" t="s">
        <v>3037</v>
      </c>
      <c r="H514" s="1854" t="s">
        <v>28</v>
      </c>
      <c r="I514" s="1854" t="s">
        <v>1641</v>
      </c>
    </row>
    <row customHeight="1" ht="11.25">
      <c r="A515" s="1854" t="s">
        <v>2270</v>
      </c>
      <c r="B515" s="1854" t="s">
        <v>16</v>
      </c>
      <c r="C515" s="1854" t="s">
        <v>3048</v>
      </c>
      <c r="D515" s="1854" t="s">
        <v>3049</v>
      </c>
      <c r="E515" s="1854" t="s">
        <v>3050</v>
      </c>
      <c r="F515" s="1854" t="s">
        <v>3051</v>
      </c>
      <c r="G515" s="1854" t="s">
        <v>3052</v>
      </c>
      <c r="H515" s="1854" t="s">
        <v>28</v>
      </c>
      <c r="I515" s="1854" t="s">
        <v>1641</v>
      </c>
    </row>
    <row customHeight="1" ht="11.25">
      <c r="A516" s="1854" t="s">
        <v>2270</v>
      </c>
      <c r="B516" s="1854" t="s">
        <v>16</v>
      </c>
      <c r="C516" s="1854" t="s">
        <v>3053</v>
      </c>
      <c r="D516" s="1854" t="s">
        <v>3054</v>
      </c>
      <c r="E516" s="1854" t="s">
        <v>3055</v>
      </c>
      <c r="F516" s="1854" t="s">
        <v>2307</v>
      </c>
      <c r="G516" s="1854" t="s">
        <v>3056</v>
      </c>
      <c r="H516" s="1854" t="s">
        <v>28</v>
      </c>
      <c r="I516" s="1854" t="s">
        <v>1641</v>
      </c>
    </row>
    <row customHeight="1" ht="11.25">
      <c r="A517" s="1854" t="s">
        <v>2270</v>
      </c>
      <c r="B517" s="1854" t="s">
        <v>16</v>
      </c>
      <c r="C517" s="1854" t="s">
        <v>3057</v>
      </c>
      <c r="D517" s="1854" t="s">
        <v>3054</v>
      </c>
      <c r="E517" s="1854" t="s">
        <v>3055</v>
      </c>
      <c r="F517" s="1854" t="s">
        <v>3058</v>
      </c>
      <c r="G517" s="1854" t="s">
        <v>3056</v>
      </c>
      <c r="H517" s="1854" t="s">
        <v>28</v>
      </c>
      <c r="I517" s="1854" t="s">
        <v>1641</v>
      </c>
    </row>
    <row customHeight="1" ht="11.25">
      <c r="A518" s="1854" t="s">
        <v>2270</v>
      </c>
      <c r="B518" s="1854" t="s">
        <v>16</v>
      </c>
      <c r="C518" s="1854" t="s">
        <v>3059</v>
      </c>
      <c r="D518" s="1854" t="s">
        <v>3060</v>
      </c>
      <c r="E518" s="1854" t="s">
        <v>3061</v>
      </c>
      <c r="F518" s="1854" t="s">
        <v>2311</v>
      </c>
      <c r="G518" s="1854" t="s">
        <v>3062</v>
      </c>
      <c r="H518" s="1854" t="s">
        <v>28</v>
      </c>
      <c r="I518" s="1854" t="s">
        <v>1641</v>
      </c>
    </row>
    <row customHeight="1" ht="11.25">
      <c r="A519" s="1854" t="s">
        <v>2270</v>
      </c>
      <c r="B519" s="1854" t="s">
        <v>16</v>
      </c>
      <c r="C519" s="1854" t="s">
        <v>3063</v>
      </c>
      <c r="D519" s="1854" t="s">
        <v>3064</v>
      </c>
      <c r="E519" s="1854" t="s">
        <v>3065</v>
      </c>
      <c r="F519" s="1854" t="s">
        <v>2302</v>
      </c>
      <c r="G519" s="1854" t="s">
        <v>3066</v>
      </c>
      <c r="H519" s="1854" t="s">
        <v>28</v>
      </c>
      <c r="I519" s="1854" t="s">
        <v>1641</v>
      </c>
    </row>
    <row customHeight="1" ht="11.25">
      <c r="A520" s="1854" t="s">
        <v>2270</v>
      </c>
      <c r="B520" s="1854" t="s">
        <v>16</v>
      </c>
      <c r="C520" s="1854" t="s">
        <v>3067</v>
      </c>
      <c r="D520" s="1854" t="s">
        <v>3068</v>
      </c>
      <c r="E520" s="1854" t="s">
        <v>3069</v>
      </c>
      <c r="F520" s="1854" t="s">
        <v>2353</v>
      </c>
      <c r="G520" s="1854" t="s">
        <v>28</v>
      </c>
      <c r="H520" s="1854" t="s">
        <v>28</v>
      </c>
      <c r="I520" s="1854" t="s">
        <v>1641</v>
      </c>
    </row>
    <row customHeight="1" ht="11.25">
      <c r="A521" s="1854" t="s">
        <v>2270</v>
      </c>
      <c r="B521" s="1854" t="s">
        <v>16</v>
      </c>
      <c r="C521" s="1854" t="s">
        <v>3070</v>
      </c>
      <c r="D521" s="1854" t="s">
        <v>3071</v>
      </c>
      <c r="E521" s="1854" t="s">
        <v>3072</v>
      </c>
      <c r="F521" s="1854" t="s">
        <v>2353</v>
      </c>
      <c r="G521" s="1854" t="s">
        <v>28</v>
      </c>
      <c r="H521" s="1854" t="s">
        <v>28</v>
      </c>
      <c r="I521" s="1854" t="s">
        <v>1641</v>
      </c>
    </row>
    <row customHeight="1" ht="11.25">
      <c r="A522" s="1854" t="s">
        <v>2270</v>
      </c>
      <c r="B522" s="1854" t="s">
        <v>16</v>
      </c>
      <c r="C522" s="1854" t="s">
        <v>3073</v>
      </c>
      <c r="D522" s="1854" t="s">
        <v>3074</v>
      </c>
      <c r="E522" s="1854" t="s">
        <v>3075</v>
      </c>
      <c r="F522" s="1854" t="s">
        <v>2479</v>
      </c>
      <c r="G522" s="1854" t="s">
        <v>3076</v>
      </c>
      <c r="H522" s="1854" t="s">
        <v>28</v>
      </c>
      <c r="I522" s="1854" t="s">
        <v>1641</v>
      </c>
    </row>
    <row customHeight="1" ht="11.25">
      <c r="A523" s="1854" t="s">
        <v>2270</v>
      </c>
      <c r="B523" s="1854" t="s">
        <v>16</v>
      </c>
      <c r="C523" s="1854" t="s">
        <v>3077</v>
      </c>
      <c r="D523" s="1854" t="s">
        <v>3078</v>
      </c>
      <c r="E523" s="1854" t="s">
        <v>3079</v>
      </c>
      <c r="F523" s="1854" t="s">
        <v>2311</v>
      </c>
      <c r="G523" s="1854" t="s">
        <v>28</v>
      </c>
      <c r="H523" s="1854" t="s">
        <v>28</v>
      </c>
      <c r="I523" s="1854" t="s">
        <v>1641</v>
      </c>
    </row>
    <row customHeight="1" ht="11.25">
      <c r="A524" s="1854" t="s">
        <v>2270</v>
      </c>
      <c r="B524" s="1854" t="s">
        <v>16</v>
      </c>
      <c r="C524" s="1854" t="s">
        <v>3080</v>
      </c>
      <c r="D524" s="1854" t="s">
        <v>3081</v>
      </c>
      <c r="E524" s="1854" t="s">
        <v>3082</v>
      </c>
      <c r="F524" s="1854" t="s">
        <v>2302</v>
      </c>
      <c r="G524" s="1854" t="s">
        <v>3083</v>
      </c>
      <c r="H524" s="1854" t="s">
        <v>28</v>
      </c>
      <c r="I524" s="1854" t="s">
        <v>1641</v>
      </c>
    </row>
    <row customHeight="1" ht="11.25">
      <c r="A525" s="1854" t="s">
        <v>2270</v>
      </c>
      <c r="B525" s="1854" t="s">
        <v>16</v>
      </c>
      <c r="C525" s="1854" t="s">
        <v>3084</v>
      </c>
      <c r="D525" s="1854" t="s">
        <v>3085</v>
      </c>
      <c r="E525" s="1854" t="s">
        <v>3086</v>
      </c>
      <c r="F525" s="1854" t="s">
        <v>2495</v>
      </c>
      <c r="G525" s="1854" t="s">
        <v>3087</v>
      </c>
      <c r="H525" s="1854" t="s">
        <v>28</v>
      </c>
      <c r="I525" s="1854" t="s">
        <v>1641</v>
      </c>
    </row>
    <row customHeight="1" ht="11.25">
      <c r="A526" s="1854" t="s">
        <v>2270</v>
      </c>
      <c r="B526" s="1854" t="s">
        <v>16</v>
      </c>
      <c r="C526" s="1854" t="s">
        <v>3088</v>
      </c>
      <c r="D526" s="1854" t="s">
        <v>3089</v>
      </c>
      <c r="E526" s="1854" t="s">
        <v>3090</v>
      </c>
      <c r="F526" s="1854" t="s">
        <v>3091</v>
      </c>
      <c r="G526" s="1854" t="s">
        <v>3056</v>
      </c>
      <c r="H526" s="1854" t="s">
        <v>28</v>
      </c>
      <c r="I526" s="1854" t="s">
        <v>1641</v>
      </c>
    </row>
    <row customHeight="1" ht="11.25">
      <c r="A527" s="1854" t="s">
        <v>2270</v>
      </c>
      <c r="B527" s="1854" t="s">
        <v>16</v>
      </c>
      <c r="C527" s="1854" t="s">
        <v>3092</v>
      </c>
      <c r="D527" s="1854" t="s">
        <v>3093</v>
      </c>
      <c r="E527" s="1854" t="s">
        <v>3094</v>
      </c>
      <c r="F527" s="1854" t="s">
        <v>2435</v>
      </c>
      <c r="G527" s="1854" t="s">
        <v>3095</v>
      </c>
      <c r="H527" s="1854" t="s">
        <v>28</v>
      </c>
      <c r="I527" s="1854" t="s">
        <v>1641</v>
      </c>
    </row>
    <row customHeight="1" ht="11.25">
      <c r="A528" s="1854" t="s">
        <v>2270</v>
      </c>
      <c r="B528" s="1854" t="s">
        <v>16</v>
      </c>
      <c r="C528" s="1854" t="s">
        <v>3096</v>
      </c>
      <c r="D528" s="1854" t="s">
        <v>3097</v>
      </c>
      <c r="E528" s="1854" t="s">
        <v>3098</v>
      </c>
      <c r="F528" s="1854" t="s">
        <v>2353</v>
      </c>
      <c r="G528" s="1854" t="s">
        <v>28</v>
      </c>
      <c r="H528" s="1854" t="s">
        <v>28</v>
      </c>
      <c r="I528" s="1854" t="s">
        <v>1641</v>
      </c>
    </row>
    <row customHeight="1" ht="11.25">
      <c r="A529" s="1854" t="s">
        <v>2270</v>
      </c>
      <c r="B529" s="1854" t="s">
        <v>16</v>
      </c>
      <c r="C529" s="1854" t="s">
        <v>3099</v>
      </c>
      <c r="D529" s="1854" t="s">
        <v>3097</v>
      </c>
      <c r="E529" s="1854" t="s">
        <v>3098</v>
      </c>
      <c r="F529" s="1854" t="s">
        <v>2678</v>
      </c>
      <c r="G529" s="1854" t="s">
        <v>3100</v>
      </c>
      <c r="H529" s="1854" t="s">
        <v>28</v>
      </c>
      <c r="I529" s="1854" t="s">
        <v>1641</v>
      </c>
    </row>
    <row customHeight="1" ht="11.25">
      <c r="A530" s="1854" t="s">
        <v>2270</v>
      </c>
      <c r="B530" s="1854" t="s">
        <v>16</v>
      </c>
      <c r="C530" s="1854" t="s">
        <v>3101</v>
      </c>
      <c r="D530" s="1854" t="s">
        <v>3102</v>
      </c>
      <c r="E530" s="1854" t="s">
        <v>3103</v>
      </c>
      <c r="F530" s="1854" t="s">
        <v>2502</v>
      </c>
      <c r="G530" s="1854" t="s">
        <v>28</v>
      </c>
      <c r="H530" s="1854" t="s">
        <v>28</v>
      </c>
      <c r="I530" s="1854" t="s">
        <v>1641</v>
      </c>
    </row>
    <row customHeight="1" ht="11.25">
      <c r="A531" s="1854" t="s">
        <v>2270</v>
      </c>
      <c r="B531" s="1854" t="s">
        <v>16</v>
      </c>
      <c r="C531" s="1854" t="s">
        <v>3104</v>
      </c>
      <c r="D531" s="1854" t="s">
        <v>3105</v>
      </c>
      <c r="E531" s="1854" t="s">
        <v>3106</v>
      </c>
      <c r="F531" s="1854" t="s">
        <v>2353</v>
      </c>
      <c r="G531" s="1854" t="s">
        <v>3107</v>
      </c>
      <c r="H531" s="1854" t="s">
        <v>28</v>
      </c>
      <c r="I531" s="1854" t="s">
        <v>1641</v>
      </c>
    </row>
    <row customHeight="1" ht="11.25">
      <c r="A532" s="1854" t="s">
        <v>2270</v>
      </c>
      <c r="B532" s="1854" t="s">
        <v>16</v>
      </c>
      <c r="C532" s="1854" t="s">
        <v>3108</v>
      </c>
      <c r="D532" s="1854" t="s">
        <v>3105</v>
      </c>
      <c r="E532" s="1854" t="s">
        <v>3106</v>
      </c>
      <c r="F532" s="1854" t="s">
        <v>2302</v>
      </c>
      <c r="G532" s="1854" t="s">
        <v>28</v>
      </c>
      <c r="H532" s="1854" t="s">
        <v>28</v>
      </c>
      <c r="I532" s="1854" t="s">
        <v>1641</v>
      </c>
    </row>
    <row customHeight="1" ht="11.25">
      <c r="A533" s="1854" t="s">
        <v>2270</v>
      </c>
      <c r="B533" s="1854" t="s">
        <v>16</v>
      </c>
      <c r="C533" s="1854" t="s">
        <v>3109</v>
      </c>
      <c r="D533" s="1854" t="s">
        <v>3110</v>
      </c>
      <c r="E533" s="1854" t="s">
        <v>3111</v>
      </c>
      <c r="F533" s="1854" t="s">
        <v>2457</v>
      </c>
      <c r="G533" s="1854" t="s">
        <v>3112</v>
      </c>
      <c r="H533" s="1854" t="s">
        <v>28</v>
      </c>
      <c r="I533" s="1854" t="s">
        <v>1641</v>
      </c>
    </row>
    <row customHeight="1" ht="11.25">
      <c r="A534" s="1854" t="s">
        <v>2270</v>
      </c>
      <c r="B534" s="1854" t="s">
        <v>16</v>
      </c>
      <c r="C534" s="1854" t="s">
        <v>3113</v>
      </c>
      <c r="D534" s="1854" t="s">
        <v>3114</v>
      </c>
      <c r="E534" s="1854" t="s">
        <v>3115</v>
      </c>
      <c r="F534" s="1854" t="s">
        <v>2513</v>
      </c>
      <c r="G534" s="1854" t="s">
        <v>3116</v>
      </c>
      <c r="H534" s="1854" t="s">
        <v>28</v>
      </c>
      <c r="I534" s="1854" t="s">
        <v>1641</v>
      </c>
    </row>
    <row customHeight="1" ht="11.25">
      <c r="A535" s="1854" t="s">
        <v>2270</v>
      </c>
      <c r="B535" s="1854" t="s">
        <v>16</v>
      </c>
      <c r="C535" s="1854" t="s">
        <v>3117</v>
      </c>
      <c r="D535" s="1854" t="s">
        <v>3118</v>
      </c>
      <c r="E535" s="1854" t="s">
        <v>3119</v>
      </c>
      <c r="F535" s="1854" t="s">
        <v>2513</v>
      </c>
      <c r="G535" s="1854" t="s">
        <v>28</v>
      </c>
      <c r="H535" s="1854" t="s">
        <v>28</v>
      </c>
      <c r="I535" s="1854" t="s">
        <v>1641</v>
      </c>
    </row>
    <row customHeight="1" ht="11.25">
      <c r="A536" s="1854" t="s">
        <v>2270</v>
      </c>
      <c r="B536" s="1854" t="s">
        <v>16</v>
      </c>
      <c r="C536" s="1854" t="s">
        <v>3120</v>
      </c>
      <c r="D536" s="1854" t="s">
        <v>3121</v>
      </c>
      <c r="E536" s="1854" t="s">
        <v>3122</v>
      </c>
      <c r="F536" s="1854" t="s">
        <v>2341</v>
      </c>
      <c r="G536" s="1854" t="s">
        <v>28</v>
      </c>
      <c r="H536" s="1854" t="s">
        <v>28</v>
      </c>
      <c r="I536" s="1854" t="s">
        <v>1641</v>
      </c>
    </row>
    <row customHeight="1" ht="11.25">
      <c r="A537" s="1854" t="s">
        <v>2270</v>
      </c>
      <c r="B537" s="1854" t="s">
        <v>16</v>
      </c>
      <c r="C537" s="1854" t="s">
        <v>28</v>
      </c>
      <c r="D537" s="1854" t="s">
        <v>2844</v>
      </c>
      <c r="E537" s="1854" t="s">
        <v>2845</v>
      </c>
      <c r="F537" s="1854" t="s">
        <v>2353</v>
      </c>
      <c r="G537" s="1854" t="s">
        <v>28</v>
      </c>
      <c r="H537" s="1854" t="s">
        <v>28</v>
      </c>
      <c r="I537" s="1854" t="s">
        <v>1641</v>
      </c>
    </row>
    <row customHeight="1" ht="11.25">
      <c r="A538" s="1854" t="s">
        <v>2270</v>
      </c>
      <c r="B538" s="1854" t="s">
        <v>16</v>
      </c>
      <c r="C538" s="1854" t="s">
        <v>28</v>
      </c>
      <c r="D538" s="1854" t="s">
        <v>2846</v>
      </c>
      <c r="E538" s="1854" t="s">
        <v>2847</v>
      </c>
      <c r="F538" s="1854" t="s">
        <v>2349</v>
      </c>
      <c r="G538" s="1854" t="s">
        <v>28</v>
      </c>
      <c r="H538" s="1854" t="s">
        <v>28</v>
      </c>
      <c r="I538" s="1854" t="s">
        <v>1641</v>
      </c>
    </row>
    <row customHeight="1" ht="11.25">
      <c r="A539" s="1854" t="s">
        <v>2270</v>
      </c>
      <c r="B539" s="1854" t="s">
        <v>16</v>
      </c>
      <c r="C539" s="1854" t="s">
        <v>2851</v>
      </c>
      <c r="D539" s="1854" t="s">
        <v>2852</v>
      </c>
      <c r="E539" s="1854" t="s">
        <v>2853</v>
      </c>
      <c r="F539" s="1854" t="s">
        <v>2278</v>
      </c>
      <c r="G539" s="1854" t="s">
        <v>28</v>
      </c>
      <c r="H539" s="1854" t="s">
        <v>28</v>
      </c>
      <c r="I539" s="1854" t="s">
        <v>1641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9FF98-BCE3-6A1E-7162-0.9ADD1517}"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4" width="9.140625"/>
  </cols>
  <sheetData>
    <row customHeight="1" ht="11.25">
      <c r="A1" s="377" t="s">
        <v>3123</v>
      </c>
      <c r="B1" s="68" t="s">
        <v>3124</v>
      </c>
      <c r="C1" s="68" t="s">
        <v>3125</v>
      </c>
      <c r="D1" s="68" t="s">
        <v>3126</v>
      </c>
      <c r="E1" s="66" t="s">
        <v>3127</v>
      </c>
      <c r="F1" s="66" t="s">
        <v>3128</v>
      </c>
      <c r="G1" s="66" t="s">
        <v>3129</v>
      </c>
    </row>
    <row customHeight="1" ht="11.25">
      <c r="A2" s="377" t="s">
        <v>16</v>
      </c>
      <c r="B2" s="0" t="s">
        <v>3130</v>
      </c>
      <c r="C2" s="0" t="s">
        <v>3131</v>
      </c>
      <c r="D2" s="0" t="s">
        <v>3132</v>
      </c>
      <c r="E2" s="0" t="s">
        <v>3133</v>
      </c>
      <c r="F2" s="0" t="s">
        <v>3134</v>
      </c>
      <c r="G2" s="0" t="s">
        <v>119</v>
      </c>
    </row>
    <row customHeight="1" ht="11.25">
      <c r="A3" s="377" t="s">
        <v>16</v>
      </c>
      <c r="B3" s="0" t="s">
        <v>3130</v>
      </c>
      <c r="C3" s="0" t="s">
        <v>3131</v>
      </c>
      <c r="D3" s="0" t="s">
        <v>3130</v>
      </c>
      <c r="E3" s="0" t="s">
        <v>3131</v>
      </c>
      <c r="F3" s="0" t="s">
        <v>3135</v>
      </c>
      <c r="G3" s="0" t="s">
        <v>103</v>
      </c>
    </row>
    <row customHeight="1" ht="11.25">
      <c r="A4" s="377" t="s">
        <v>16</v>
      </c>
      <c r="B4" s="0" t="s">
        <v>3130</v>
      </c>
      <c r="C4" s="0" t="s">
        <v>3131</v>
      </c>
      <c r="D4" s="0" t="s">
        <v>3136</v>
      </c>
      <c r="E4" s="0" t="s">
        <v>3137</v>
      </c>
      <c r="F4" s="0" t="s">
        <v>3138</v>
      </c>
      <c r="G4" s="0" t="s">
        <v>90</v>
      </c>
    </row>
    <row customHeight="1" ht="11.25">
      <c r="A5" s="377" t="s">
        <v>16</v>
      </c>
      <c r="B5" s="0" t="s">
        <v>3130</v>
      </c>
      <c r="C5" s="0" t="s">
        <v>3131</v>
      </c>
      <c r="D5" s="0" t="s">
        <v>3139</v>
      </c>
      <c r="E5" s="0" t="s">
        <v>3140</v>
      </c>
      <c r="F5" s="0" t="s">
        <v>3138</v>
      </c>
      <c r="G5" s="0" t="s">
        <v>91</v>
      </c>
    </row>
    <row customHeight="1" ht="11.25">
      <c r="A6" s="377" t="s">
        <v>16</v>
      </c>
      <c r="B6" s="0" t="s">
        <v>3130</v>
      </c>
      <c r="C6" s="0" t="s">
        <v>3131</v>
      </c>
      <c r="D6" s="0" t="s">
        <v>3141</v>
      </c>
      <c r="E6" s="0" t="s">
        <v>3142</v>
      </c>
      <c r="F6" s="0" t="s">
        <v>3138</v>
      </c>
      <c r="G6" s="0" t="s">
        <v>120</v>
      </c>
    </row>
    <row customHeight="1" ht="11.25">
      <c r="A7" s="377" t="s">
        <v>16</v>
      </c>
      <c r="B7" s="0" t="s">
        <v>3130</v>
      </c>
      <c r="C7" s="0" t="s">
        <v>3131</v>
      </c>
      <c r="D7" s="0" t="s">
        <v>3143</v>
      </c>
      <c r="E7" s="0" t="s">
        <v>3144</v>
      </c>
      <c r="F7" s="0" t="s">
        <v>3138</v>
      </c>
      <c r="G7" s="0" t="s">
        <v>92</v>
      </c>
    </row>
    <row customHeight="1" ht="11.25">
      <c r="A8" s="377" t="s">
        <v>16</v>
      </c>
      <c r="B8" s="0" t="s">
        <v>3130</v>
      </c>
      <c r="C8" s="0" t="s">
        <v>3131</v>
      </c>
      <c r="D8" s="0" t="s">
        <v>3145</v>
      </c>
      <c r="E8" s="0" t="s">
        <v>3146</v>
      </c>
      <c r="F8" s="0" t="s">
        <v>3138</v>
      </c>
      <c r="G8" s="0" t="s">
        <v>93</v>
      </c>
    </row>
    <row customHeight="1" ht="11.25">
      <c r="A9" s="377" t="s">
        <v>16</v>
      </c>
      <c r="B9" s="0" t="s">
        <v>3130</v>
      </c>
      <c r="C9" s="0" t="s">
        <v>3131</v>
      </c>
      <c r="D9" s="0" t="s">
        <v>3147</v>
      </c>
      <c r="E9" s="0" t="s">
        <v>3148</v>
      </c>
      <c r="F9" s="0" t="s">
        <v>3138</v>
      </c>
      <c r="G9" s="0" t="s">
        <v>121</v>
      </c>
    </row>
    <row customHeight="1" ht="11.25">
      <c r="A10" s="377" t="s">
        <v>16</v>
      </c>
      <c r="B10" s="0" t="s">
        <v>3149</v>
      </c>
      <c r="C10" s="0" t="s">
        <v>3150</v>
      </c>
      <c r="D10" s="0" t="s">
        <v>3149</v>
      </c>
      <c r="E10" s="0" t="s">
        <v>3150</v>
      </c>
      <c r="F10" s="0" t="s">
        <v>3135</v>
      </c>
      <c r="G10" s="0" t="s">
        <v>157</v>
      </c>
    </row>
    <row customHeight="1" ht="11.25">
      <c r="A11" s="377" t="s">
        <v>16</v>
      </c>
      <c r="B11" s="0" t="s">
        <v>3149</v>
      </c>
      <c r="C11" s="0" t="s">
        <v>3150</v>
      </c>
      <c r="D11" s="0" t="s">
        <v>3151</v>
      </c>
      <c r="E11" s="0" t="s">
        <v>3152</v>
      </c>
      <c r="F11" s="0" t="s">
        <v>3134</v>
      </c>
      <c r="G11" s="0" t="s">
        <v>158</v>
      </c>
    </row>
    <row customHeight="1" ht="11.25">
      <c r="A12" s="377" t="s">
        <v>16</v>
      </c>
      <c r="B12" s="0" t="s">
        <v>3149</v>
      </c>
      <c r="C12" s="0" t="s">
        <v>3150</v>
      </c>
      <c r="D12" s="0" t="s">
        <v>3153</v>
      </c>
      <c r="E12" s="0" t="s">
        <v>3154</v>
      </c>
      <c r="F12" s="0" t="s">
        <v>3134</v>
      </c>
      <c r="G12" s="0" t="s">
        <v>159</v>
      </c>
    </row>
    <row customHeight="1" ht="11.25">
      <c r="A13" s="377" t="s">
        <v>16</v>
      </c>
      <c r="B13" s="0" t="s">
        <v>3149</v>
      </c>
      <c r="C13" s="0" t="s">
        <v>3150</v>
      </c>
      <c r="D13" s="0" t="s">
        <v>3155</v>
      </c>
      <c r="E13" s="0" t="s">
        <v>3156</v>
      </c>
      <c r="F13" s="0" t="s">
        <v>3138</v>
      </c>
      <c r="G13" s="0" t="s">
        <v>160</v>
      </c>
    </row>
    <row customHeight="1" ht="11.25">
      <c r="A14" s="377" t="s">
        <v>16</v>
      </c>
      <c r="B14" s="0" t="s">
        <v>3149</v>
      </c>
      <c r="C14" s="0" t="s">
        <v>3150</v>
      </c>
      <c r="D14" s="0" t="s">
        <v>3157</v>
      </c>
      <c r="E14" s="0" t="s">
        <v>3158</v>
      </c>
      <c r="F14" s="0" t="s">
        <v>3138</v>
      </c>
      <c r="G14" s="0" t="s">
        <v>161</v>
      </c>
    </row>
    <row customHeight="1" ht="11.25">
      <c r="A15" s="377" t="s">
        <v>16</v>
      </c>
      <c r="B15" s="0" t="s">
        <v>3149</v>
      </c>
      <c r="C15" s="0" t="s">
        <v>3150</v>
      </c>
      <c r="D15" s="0" t="s">
        <v>3159</v>
      </c>
      <c r="E15" s="0" t="s">
        <v>3160</v>
      </c>
      <c r="F15" s="0" t="s">
        <v>3138</v>
      </c>
      <c r="G15" s="0" t="s">
        <v>162</v>
      </c>
    </row>
    <row customHeight="1" ht="11.25">
      <c r="A16" s="377" t="s">
        <v>16</v>
      </c>
      <c r="B16" s="0" t="s">
        <v>3149</v>
      </c>
      <c r="C16" s="0" t="s">
        <v>3150</v>
      </c>
      <c r="D16" s="0" t="s">
        <v>3161</v>
      </c>
      <c r="E16" s="0" t="s">
        <v>3162</v>
      </c>
      <c r="F16" s="0" t="s">
        <v>3138</v>
      </c>
      <c r="G16" s="0" t="s">
        <v>1486</v>
      </c>
    </row>
    <row customHeight="1" ht="11.25">
      <c r="A17" s="377" t="s">
        <v>16</v>
      </c>
      <c r="B17" s="0" t="s">
        <v>100</v>
      </c>
      <c r="C17" s="0" t="s">
        <v>101</v>
      </c>
      <c r="D17" s="0" t="s">
        <v>100</v>
      </c>
      <c r="E17" s="0" t="s">
        <v>101</v>
      </c>
      <c r="F17" s="0" t="s">
        <v>3163</v>
      </c>
      <c r="G17" s="0" t="s">
        <v>99</v>
      </c>
    </row>
    <row customHeight="1" ht="11.25">
      <c r="A18" s="377" t="s">
        <v>16</v>
      </c>
      <c r="B18" s="0" t="s">
        <v>3164</v>
      </c>
      <c r="C18" s="0" t="s">
        <v>3165</v>
      </c>
      <c r="D18" s="0" t="s">
        <v>3166</v>
      </c>
      <c r="E18" s="0" t="s">
        <v>3167</v>
      </c>
      <c r="F18" s="0" t="s">
        <v>3138</v>
      </c>
      <c r="G18" s="0" t="s">
        <v>1503</v>
      </c>
    </row>
    <row customHeight="1" ht="11.25">
      <c r="A19" s="377" t="s">
        <v>16</v>
      </c>
      <c r="B19" s="0" t="s">
        <v>3164</v>
      </c>
      <c r="C19" s="0" t="s">
        <v>3165</v>
      </c>
      <c r="D19" s="0" t="s">
        <v>3164</v>
      </c>
      <c r="E19" s="0" t="s">
        <v>3165</v>
      </c>
      <c r="F19" s="0" t="s">
        <v>3135</v>
      </c>
      <c r="G19" s="0" t="s">
        <v>1517</v>
      </c>
    </row>
    <row customHeight="1" ht="11.25">
      <c r="A20" s="377" t="s">
        <v>16</v>
      </c>
      <c r="B20" s="0" t="s">
        <v>3164</v>
      </c>
      <c r="C20" s="0" t="s">
        <v>3165</v>
      </c>
      <c r="D20" s="0" t="s">
        <v>3168</v>
      </c>
      <c r="E20" s="0" t="s">
        <v>3169</v>
      </c>
      <c r="F20" s="0" t="s">
        <v>3134</v>
      </c>
      <c r="G20" s="0" t="s">
        <v>1529</v>
      </c>
    </row>
    <row customHeight="1" ht="11.25">
      <c r="A21" s="377" t="s">
        <v>16</v>
      </c>
      <c r="B21" s="0" t="s">
        <v>3164</v>
      </c>
      <c r="C21" s="0" t="s">
        <v>3165</v>
      </c>
      <c r="D21" s="0" t="s">
        <v>3170</v>
      </c>
      <c r="E21" s="0" t="s">
        <v>3171</v>
      </c>
      <c r="F21" s="0" t="s">
        <v>3134</v>
      </c>
      <c r="G21" s="0" t="s">
        <v>1538</v>
      </c>
    </row>
    <row customHeight="1" ht="11.25">
      <c r="A22" s="377" t="s">
        <v>16</v>
      </c>
      <c r="B22" s="0" t="s">
        <v>3164</v>
      </c>
      <c r="C22" s="0" t="s">
        <v>3165</v>
      </c>
      <c r="D22" s="0" t="s">
        <v>3172</v>
      </c>
      <c r="E22" s="0" t="s">
        <v>3173</v>
      </c>
      <c r="F22" s="0" t="s">
        <v>3138</v>
      </c>
      <c r="G22" s="0" t="s">
        <v>1554</v>
      </c>
    </row>
    <row customHeight="1" ht="11.25">
      <c r="A23" s="377" t="s">
        <v>16</v>
      </c>
      <c r="B23" s="0" t="s">
        <v>3164</v>
      </c>
      <c r="C23" s="0" t="s">
        <v>3165</v>
      </c>
      <c r="D23" s="0" t="s">
        <v>3174</v>
      </c>
      <c r="E23" s="0" t="s">
        <v>3175</v>
      </c>
      <c r="F23" s="0" t="s">
        <v>3134</v>
      </c>
      <c r="G23" s="0" t="s">
        <v>1561</v>
      </c>
    </row>
    <row customHeight="1" ht="11.25">
      <c r="A24" s="377" t="s">
        <v>16</v>
      </c>
      <c r="B24" s="0" t="s">
        <v>3164</v>
      </c>
      <c r="C24" s="0" t="s">
        <v>3165</v>
      </c>
      <c r="D24" s="0" t="s">
        <v>3176</v>
      </c>
      <c r="E24" s="0" t="s">
        <v>3177</v>
      </c>
      <c r="F24" s="0" t="s">
        <v>3134</v>
      </c>
      <c r="G24" s="0" t="s">
        <v>1569</v>
      </c>
    </row>
    <row customHeight="1" ht="11.25">
      <c r="A25" s="377" t="s">
        <v>16</v>
      </c>
      <c r="B25" s="0" t="s">
        <v>3164</v>
      </c>
      <c r="C25" s="0" t="s">
        <v>3165</v>
      </c>
      <c r="D25" s="0" t="s">
        <v>3178</v>
      </c>
      <c r="E25" s="0" t="s">
        <v>3179</v>
      </c>
      <c r="F25" s="0" t="s">
        <v>3134</v>
      </c>
      <c r="G25" s="0" t="s">
        <v>1576</v>
      </c>
    </row>
    <row customHeight="1" ht="11.25">
      <c r="A26" s="377" t="s">
        <v>16</v>
      </c>
      <c r="B26" s="0" t="s">
        <v>3164</v>
      </c>
      <c r="C26" s="0" t="s">
        <v>3165</v>
      </c>
      <c r="D26" s="0" t="s">
        <v>3180</v>
      </c>
      <c r="E26" s="0" t="s">
        <v>3181</v>
      </c>
      <c r="F26" s="0" t="s">
        <v>3138</v>
      </c>
      <c r="G26" s="0" t="s">
        <v>1580</v>
      </c>
    </row>
    <row customHeight="1" ht="11.25">
      <c r="A27" s="377" t="s">
        <v>16</v>
      </c>
      <c r="B27" s="0" t="s">
        <v>3164</v>
      </c>
      <c r="C27" s="0" t="s">
        <v>3165</v>
      </c>
      <c r="D27" s="0" t="s">
        <v>3182</v>
      </c>
      <c r="E27" s="0" t="s">
        <v>3183</v>
      </c>
      <c r="F27" s="0" t="s">
        <v>3138</v>
      </c>
      <c r="G27" s="0" t="s">
        <v>1585</v>
      </c>
    </row>
    <row customHeight="1" ht="11.25">
      <c r="A28" s="377" t="s">
        <v>16</v>
      </c>
      <c r="B28" s="0" t="s">
        <v>3164</v>
      </c>
      <c r="C28" s="0" t="s">
        <v>3165</v>
      </c>
      <c r="D28" s="0" t="s">
        <v>3184</v>
      </c>
      <c r="E28" s="0" t="s">
        <v>3185</v>
      </c>
      <c r="F28" s="0" t="s">
        <v>3138</v>
      </c>
      <c r="G28" s="0" t="s">
        <v>1593</v>
      </c>
    </row>
    <row customHeight="1" ht="11.25">
      <c r="A29" s="377" t="s">
        <v>16</v>
      </c>
      <c r="B29" s="0" t="s">
        <v>107</v>
      </c>
      <c r="C29" s="0" t="s">
        <v>108</v>
      </c>
      <c r="D29" s="0" t="s">
        <v>107</v>
      </c>
      <c r="E29" s="0" t="s">
        <v>108</v>
      </c>
      <c r="F29" s="0" t="s">
        <v>3163</v>
      </c>
      <c r="G29" s="0" t="s">
        <v>106</v>
      </c>
    </row>
    <row customHeight="1" ht="11.25">
      <c r="A30" s="377" t="s">
        <v>16</v>
      </c>
      <c r="B30" s="0" t="s">
        <v>3186</v>
      </c>
      <c r="C30" s="0" t="s">
        <v>3187</v>
      </c>
      <c r="D30" s="0" t="s">
        <v>3186</v>
      </c>
      <c r="E30" s="0" t="s">
        <v>3187</v>
      </c>
      <c r="F30" s="0" t="s">
        <v>3163</v>
      </c>
      <c r="G30" s="0" t="s">
        <v>1597</v>
      </c>
    </row>
    <row customHeight="1" ht="11.25">
      <c r="A31" s="377" t="s">
        <v>16</v>
      </c>
      <c r="B31" s="0" t="s">
        <v>3188</v>
      </c>
      <c r="C31" s="0" t="s">
        <v>3189</v>
      </c>
      <c r="D31" s="0" t="s">
        <v>3188</v>
      </c>
      <c r="E31" s="0" t="s">
        <v>3189</v>
      </c>
      <c r="F31" s="0" t="s">
        <v>3163</v>
      </c>
      <c r="G31" s="0" t="s">
        <v>1603</v>
      </c>
    </row>
    <row customHeight="1" ht="11.25">
      <c r="A32" s="377" t="s">
        <v>16</v>
      </c>
      <c r="B32" s="0" t="s">
        <v>3190</v>
      </c>
      <c r="C32" s="0" t="s">
        <v>3191</v>
      </c>
      <c r="D32" s="0" t="s">
        <v>3192</v>
      </c>
      <c r="E32" s="0" t="s">
        <v>3193</v>
      </c>
      <c r="F32" s="0" t="s">
        <v>3138</v>
      </c>
      <c r="G32" s="0" t="s">
        <v>1605</v>
      </c>
    </row>
    <row customHeight="1" ht="11.25">
      <c r="A33" s="377" t="s">
        <v>16</v>
      </c>
      <c r="B33" s="0" t="s">
        <v>3190</v>
      </c>
      <c r="C33" s="0" t="s">
        <v>3191</v>
      </c>
      <c r="D33" s="0" t="s">
        <v>3194</v>
      </c>
      <c r="E33" s="0" t="s">
        <v>3195</v>
      </c>
      <c r="F33" s="0" t="s">
        <v>3138</v>
      </c>
      <c r="G33" s="0" t="s">
        <v>1607</v>
      </c>
    </row>
    <row customHeight="1" ht="11.25">
      <c r="A34" s="377" t="s">
        <v>16</v>
      </c>
      <c r="B34" s="0" t="s">
        <v>3190</v>
      </c>
      <c r="C34" s="0" t="s">
        <v>3191</v>
      </c>
      <c r="D34" s="0" t="s">
        <v>3196</v>
      </c>
      <c r="E34" s="0" t="s">
        <v>3197</v>
      </c>
      <c r="F34" s="0" t="s">
        <v>3138</v>
      </c>
      <c r="G34" s="0" t="s">
        <v>1609</v>
      </c>
    </row>
    <row customHeight="1" ht="11.25">
      <c r="A35" s="377" t="s">
        <v>16</v>
      </c>
      <c r="B35" s="0" t="s">
        <v>3190</v>
      </c>
      <c r="C35" s="0" t="s">
        <v>3191</v>
      </c>
      <c r="D35" s="0" t="s">
        <v>3190</v>
      </c>
      <c r="E35" s="0" t="s">
        <v>3191</v>
      </c>
      <c r="F35" s="0" t="s">
        <v>3135</v>
      </c>
      <c r="G35" s="0" t="s">
        <v>1614</v>
      </c>
    </row>
    <row customHeight="1" ht="11.25">
      <c r="A36" s="377" t="s">
        <v>16</v>
      </c>
      <c r="B36" s="0" t="s">
        <v>3190</v>
      </c>
      <c r="C36" s="0" t="s">
        <v>3191</v>
      </c>
      <c r="D36" s="0" t="s">
        <v>3198</v>
      </c>
      <c r="E36" s="0" t="s">
        <v>3199</v>
      </c>
      <c r="F36" s="0" t="s">
        <v>3134</v>
      </c>
      <c r="G36" s="0" t="s">
        <v>1619</v>
      </c>
    </row>
    <row customHeight="1" ht="11.25">
      <c r="A37" s="377" t="s">
        <v>16</v>
      </c>
      <c r="B37" s="0" t="s">
        <v>3190</v>
      </c>
      <c r="C37" s="0" t="s">
        <v>3191</v>
      </c>
      <c r="D37" s="0" t="s">
        <v>3200</v>
      </c>
      <c r="E37" s="0" t="s">
        <v>3201</v>
      </c>
      <c r="F37" s="0" t="s">
        <v>3138</v>
      </c>
      <c r="G37" s="0" t="s">
        <v>1623</v>
      </c>
    </row>
    <row customHeight="1" ht="11.25">
      <c r="A38" s="377" t="s">
        <v>16</v>
      </c>
      <c r="B38" s="0" t="s">
        <v>3190</v>
      </c>
      <c r="C38" s="0" t="s">
        <v>3191</v>
      </c>
      <c r="D38" s="0" t="s">
        <v>3202</v>
      </c>
      <c r="E38" s="0" t="s">
        <v>3203</v>
      </c>
      <c r="F38" s="0" t="s">
        <v>3138</v>
      </c>
      <c r="G38" s="0" t="s">
        <v>1631</v>
      </c>
    </row>
    <row customHeight="1" ht="11.25">
      <c r="A39" s="377" t="s">
        <v>16</v>
      </c>
      <c r="B39" s="0" t="s">
        <v>3190</v>
      </c>
      <c r="C39" s="0" t="s">
        <v>3191</v>
      </c>
      <c r="D39" s="0" t="s">
        <v>3204</v>
      </c>
      <c r="E39" s="0" t="s">
        <v>3205</v>
      </c>
      <c r="F39" s="0" t="s">
        <v>3138</v>
      </c>
      <c r="G39" s="0" t="s">
        <v>1637</v>
      </c>
    </row>
    <row customHeight="1" ht="11.25">
      <c r="A40" s="377" t="s">
        <v>16</v>
      </c>
      <c r="B40" s="0" t="s">
        <v>3190</v>
      </c>
      <c r="C40" s="0" t="s">
        <v>3191</v>
      </c>
      <c r="D40" s="0" t="s">
        <v>3206</v>
      </c>
      <c r="E40" s="0" t="s">
        <v>3207</v>
      </c>
      <c r="F40" s="0" t="s">
        <v>3138</v>
      </c>
      <c r="G40" s="0" t="s">
        <v>1642</v>
      </c>
    </row>
    <row customHeight="1" ht="11.25">
      <c r="A41" s="377" t="s">
        <v>16</v>
      </c>
      <c r="B41" s="0" t="s">
        <v>3208</v>
      </c>
      <c r="C41" s="0" t="s">
        <v>3209</v>
      </c>
      <c r="D41" s="0" t="s">
        <v>3208</v>
      </c>
      <c r="E41" s="0" t="s">
        <v>3209</v>
      </c>
      <c r="F41" s="0" t="s">
        <v>3163</v>
      </c>
      <c r="G41" s="0" t="s">
        <v>1646</v>
      </c>
    </row>
    <row customHeight="1" ht="11.25">
      <c r="A42" s="377" t="s">
        <v>16</v>
      </c>
      <c r="B42" s="0" t="s">
        <v>3210</v>
      </c>
      <c r="C42" s="0" t="s">
        <v>3211</v>
      </c>
      <c r="D42" s="0" t="s">
        <v>3212</v>
      </c>
      <c r="E42" s="0" t="s">
        <v>3213</v>
      </c>
      <c r="F42" s="0" t="s">
        <v>3138</v>
      </c>
      <c r="G42" s="0" t="s">
        <v>1649</v>
      </c>
    </row>
    <row customHeight="1" ht="11.25">
      <c r="A43" s="377" t="s">
        <v>16</v>
      </c>
      <c r="B43" s="0" t="s">
        <v>3210</v>
      </c>
      <c r="C43" s="0" t="s">
        <v>3211</v>
      </c>
      <c r="D43" s="0" t="s">
        <v>3214</v>
      </c>
      <c r="E43" s="0" t="s">
        <v>3215</v>
      </c>
      <c r="F43" s="0" t="s">
        <v>3138</v>
      </c>
      <c r="G43" s="0" t="s">
        <v>1656</v>
      </c>
    </row>
    <row customHeight="1" ht="11.25">
      <c r="A44" s="377" t="s">
        <v>16</v>
      </c>
      <c r="B44" s="0" t="s">
        <v>3210</v>
      </c>
      <c r="C44" s="0" t="s">
        <v>3211</v>
      </c>
      <c r="D44" s="0" t="s">
        <v>3216</v>
      </c>
      <c r="E44" s="0" t="s">
        <v>3217</v>
      </c>
      <c r="F44" s="0" t="s">
        <v>3138</v>
      </c>
      <c r="G44" s="0" t="s">
        <v>1665</v>
      </c>
    </row>
    <row customHeight="1" ht="11.25">
      <c r="A45" s="377" t="s">
        <v>16</v>
      </c>
      <c r="B45" s="0" t="s">
        <v>3210</v>
      </c>
      <c r="C45" s="0" t="s">
        <v>3211</v>
      </c>
      <c r="D45" s="0" t="s">
        <v>3218</v>
      </c>
      <c r="E45" s="0" t="s">
        <v>3219</v>
      </c>
      <c r="F45" s="0" t="s">
        <v>3138</v>
      </c>
      <c r="G45" s="0" t="s">
        <v>1670</v>
      </c>
    </row>
    <row customHeight="1" ht="11.25">
      <c r="A46" s="377" t="s">
        <v>16</v>
      </c>
      <c r="B46" s="0" t="s">
        <v>3210</v>
      </c>
      <c r="C46" s="0" t="s">
        <v>3211</v>
      </c>
      <c r="D46" s="0" t="s">
        <v>3220</v>
      </c>
      <c r="E46" s="0" t="s">
        <v>3221</v>
      </c>
      <c r="F46" s="0" t="s">
        <v>3134</v>
      </c>
      <c r="G46" s="0" t="s">
        <v>1674</v>
      </c>
    </row>
    <row customHeight="1" ht="11.25">
      <c r="A47" s="377" t="s">
        <v>16</v>
      </c>
      <c r="B47" s="0" t="s">
        <v>3210</v>
      </c>
      <c r="C47" s="0" t="s">
        <v>3211</v>
      </c>
      <c r="D47" s="0" t="s">
        <v>3222</v>
      </c>
      <c r="E47" s="0" t="s">
        <v>3223</v>
      </c>
      <c r="F47" s="0" t="s">
        <v>3138</v>
      </c>
      <c r="G47" s="0" t="s">
        <v>1680</v>
      </c>
    </row>
    <row customHeight="1" ht="11.25">
      <c r="A48" s="377" t="s">
        <v>16</v>
      </c>
      <c r="B48" s="0" t="s">
        <v>3210</v>
      </c>
      <c r="C48" s="0" t="s">
        <v>3211</v>
      </c>
      <c r="D48" s="0" t="s">
        <v>3210</v>
      </c>
      <c r="E48" s="0" t="s">
        <v>3211</v>
      </c>
      <c r="F48" s="0" t="s">
        <v>3135</v>
      </c>
      <c r="G48" s="0" t="s">
        <v>1685</v>
      </c>
    </row>
    <row customHeight="1" ht="11.25">
      <c r="A49" s="377" t="s">
        <v>16</v>
      </c>
      <c r="B49" s="0" t="s">
        <v>3210</v>
      </c>
      <c r="C49" s="0" t="s">
        <v>3211</v>
      </c>
      <c r="D49" s="0" t="s">
        <v>3224</v>
      </c>
      <c r="E49" s="0" t="s">
        <v>3225</v>
      </c>
      <c r="F49" s="0" t="s">
        <v>3134</v>
      </c>
      <c r="G49" s="0" t="s">
        <v>1688</v>
      </c>
    </row>
    <row customHeight="1" ht="11.25">
      <c r="A50" s="377" t="s">
        <v>16</v>
      </c>
      <c r="B50" s="0" t="s">
        <v>3210</v>
      </c>
      <c r="C50" s="0" t="s">
        <v>3211</v>
      </c>
      <c r="D50" s="0" t="s">
        <v>3226</v>
      </c>
      <c r="E50" s="0" t="s">
        <v>3227</v>
      </c>
      <c r="F50" s="0" t="s">
        <v>3138</v>
      </c>
      <c r="G50" s="0" t="s">
        <v>1691</v>
      </c>
    </row>
    <row customHeight="1" ht="11.25">
      <c r="A51" s="377" t="s">
        <v>16</v>
      </c>
      <c r="B51" s="0" t="s">
        <v>3228</v>
      </c>
      <c r="C51" s="0" t="s">
        <v>3229</v>
      </c>
      <c r="D51" s="0" t="s">
        <v>3228</v>
      </c>
      <c r="E51" s="0" t="s">
        <v>3229</v>
      </c>
      <c r="F51" s="0" t="s">
        <v>3163</v>
      </c>
      <c r="G51" s="0" t="s">
        <v>1696</v>
      </c>
    </row>
    <row customHeight="1" ht="11.25">
      <c r="A52" s="377" t="s">
        <v>16</v>
      </c>
      <c r="B52" s="0" t="s">
        <v>3230</v>
      </c>
      <c r="C52" s="0" t="s">
        <v>3231</v>
      </c>
      <c r="D52" s="0" t="s">
        <v>3232</v>
      </c>
      <c r="E52" s="0" t="s">
        <v>3233</v>
      </c>
      <c r="F52" s="0" t="s">
        <v>3134</v>
      </c>
      <c r="G52" s="0" t="s">
        <v>1700</v>
      </c>
    </row>
    <row customHeight="1" ht="11.25">
      <c r="A53" s="377" t="s">
        <v>16</v>
      </c>
      <c r="B53" s="0" t="s">
        <v>3230</v>
      </c>
      <c r="C53" s="0" t="s">
        <v>3231</v>
      </c>
      <c r="D53" s="0" t="s">
        <v>3234</v>
      </c>
      <c r="E53" s="0" t="s">
        <v>3235</v>
      </c>
      <c r="F53" s="0" t="s">
        <v>3138</v>
      </c>
      <c r="G53" s="0" t="s">
        <v>1702</v>
      </c>
    </row>
    <row customHeight="1" ht="11.25">
      <c r="A54" s="377" t="s">
        <v>16</v>
      </c>
      <c r="B54" s="0" t="s">
        <v>3230</v>
      </c>
      <c r="C54" s="0" t="s">
        <v>3231</v>
      </c>
      <c r="D54" s="0" t="s">
        <v>3236</v>
      </c>
      <c r="E54" s="0" t="s">
        <v>3237</v>
      </c>
      <c r="F54" s="0" t="s">
        <v>3138</v>
      </c>
      <c r="G54" s="0" t="s">
        <v>1705</v>
      </c>
    </row>
    <row customHeight="1" ht="11.25">
      <c r="A55" s="377" t="s">
        <v>16</v>
      </c>
      <c r="B55" s="0" t="s">
        <v>3230</v>
      </c>
      <c r="C55" s="0" t="s">
        <v>3231</v>
      </c>
      <c r="D55" s="0" t="s">
        <v>3238</v>
      </c>
      <c r="E55" s="0" t="s">
        <v>3239</v>
      </c>
      <c r="F55" s="0" t="s">
        <v>3138</v>
      </c>
      <c r="G55" s="0" t="s">
        <v>1710</v>
      </c>
    </row>
    <row customHeight="1" ht="11.25">
      <c r="A56" s="377" t="s">
        <v>16</v>
      </c>
      <c r="B56" s="0" t="s">
        <v>3230</v>
      </c>
      <c r="C56" s="0" t="s">
        <v>3231</v>
      </c>
      <c r="D56" s="0" t="s">
        <v>3230</v>
      </c>
      <c r="E56" s="0" t="s">
        <v>3231</v>
      </c>
      <c r="F56" s="0" t="s">
        <v>3135</v>
      </c>
      <c r="G56" s="0" t="s">
        <v>1713</v>
      </c>
    </row>
    <row customHeight="1" ht="11.25">
      <c r="A57" s="377" t="s">
        <v>16</v>
      </c>
      <c r="B57" s="0" t="s">
        <v>3230</v>
      </c>
      <c r="C57" s="0" t="s">
        <v>3231</v>
      </c>
      <c r="D57" s="0" t="s">
        <v>3240</v>
      </c>
      <c r="E57" s="0" t="s">
        <v>3241</v>
      </c>
      <c r="F57" s="0" t="s">
        <v>3134</v>
      </c>
      <c r="G57" s="0" t="s">
        <v>1716</v>
      </c>
    </row>
    <row customHeight="1" ht="11.25">
      <c r="A58" s="377" t="s">
        <v>16</v>
      </c>
      <c r="B58" s="0" t="s">
        <v>3230</v>
      </c>
      <c r="C58" s="0" t="s">
        <v>3231</v>
      </c>
      <c r="D58" s="0" t="s">
        <v>3242</v>
      </c>
      <c r="E58" s="0" t="s">
        <v>3243</v>
      </c>
      <c r="F58" s="0" t="s">
        <v>3138</v>
      </c>
      <c r="G58" s="0" t="s">
        <v>1719</v>
      </c>
    </row>
    <row customHeight="1" ht="11.25">
      <c r="A59" s="377" t="s">
        <v>16</v>
      </c>
      <c r="B59" s="0" t="s">
        <v>3230</v>
      </c>
      <c r="C59" s="0" t="s">
        <v>3231</v>
      </c>
      <c r="D59" s="0" t="s">
        <v>3244</v>
      </c>
      <c r="E59" s="0" t="s">
        <v>3245</v>
      </c>
      <c r="F59" s="0" t="s">
        <v>3134</v>
      </c>
      <c r="G59" s="0" t="s">
        <v>1723</v>
      </c>
    </row>
    <row customHeight="1" ht="11.25">
      <c r="A60" s="377" t="s">
        <v>16</v>
      </c>
      <c r="B60" s="0" t="s">
        <v>3230</v>
      </c>
      <c r="C60" s="0" t="s">
        <v>3231</v>
      </c>
      <c r="D60" s="0" t="s">
        <v>3246</v>
      </c>
      <c r="E60" s="0" t="s">
        <v>3247</v>
      </c>
      <c r="F60" s="0" t="s">
        <v>3138</v>
      </c>
      <c r="G60" s="0" t="s">
        <v>1727</v>
      </c>
    </row>
    <row customHeight="1" ht="11.25">
      <c r="A61" s="377" t="s">
        <v>16</v>
      </c>
      <c r="B61" s="0" t="s">
        <v>3230</v>
      </c>
      <c r="C61" s="0" t="s">
        <v>3231</v>
      </c>
      <c r="D61" s="0" t="s">
        <v>3248</v>
      </c>
      <c r="E61" s="0" t="s">
        <v>3249</v>
      </c>
      <c r="F61" s="0" t="s">
        <v>3134</v>
      </c>
      <c r="G61" s="0" t="s">
        <v>3250</v>
      </c>
    </row>
    <row customHeight="1" ht="11.25">
      <c r="A62" s="377" t="s">
        <v>16</v>
      </c>
      <c r="B62" s="0" t="s">
        <v>3230</v>
      </c>
      <c r="C62" s="0" t="s">
        <v>3231</v>
      </c>
      <c r="D62" s="0" t="s">
        <v>3251</v>
      </c>
      <c r="E62" s="0" t="s">
        <v>3252</v>
      </c>
      <c r="F62" s="0" t="s">
        <v>3138</v>
      </c>
      <c r="G62" s="0" t="s">
        <v>3253</v>
      </c>
    </row>
    <row customHeight="1" ht="11.25">
      <c r="A63" s="377" t="s">
        <v>16</v>
      </c>
      <c r="B63" s="0" t="s">
        <v>3230</v>
      </c>
      <c r="C63" s="0" t="s">
        <v>3231</v>
      </c>
      <c r="D63" s="0" t="s">
        <v>3254</v>
      </c>
      <c r="E63" s="0" t="s">
        <v>3255</v>
      </c>
      <c r="F63" s="0" t="s">
        <v>3138</v>
      </c>
      <c r="G63" s="0" t="s">
        <v>3256</v>
      </c>
    </row>
    <row customHeight="1" ht="11.25">
      <c r="A64" s="377" t="s">
        <v>16</v>
      </c>
      <c r="B64" s="0" t="s">
        <v>111</v>
      </c>
      <c r="C64" s="0" t="s">
        <v>112</v>
      </c>
      <c r="D64" s="0" t="s">
        <v>111</v>
      </c>
      <c r="E64" s="0" t="s">
        <v>112</v>
      </c>
      <c r="F64" s="0" t="s">
        <v>3163</v>
      </c>
      <c r="G64" s="0" t="s">
        <v>110</v>
      </c>
    </row>
    <row customHeight="1" ht="11.25">
      <c r="A65" s="377" t="s">
        <v>16</v>
      </c>
      <c r="B65" s="0" t="s">
        <v>3257</v>
      </c>
      <c r="C65" s="0" t="s">
        <v>3258</v>
      </c>
      <c r="D65" s="0" t="s">
        <v>3257</v>
      </c>
      <c r="E65" s="0" t="s">
        <v>3258</v>
      </c>
      <c r="F65" s="0" t="s">
        <v>3163</v>
      </c>
      <c r="G65" s="0" t="s">
        <v>3259</v>
      </c>
    </row>
    <row customHeight="1" ht="11.25">
      <c r="A66" s="377" t="s">
        <v>16</v>
      </c>
      <c r="B66" s="0" t="s">
        <v>3260</v>
      </c>
      <c r="C66" s="0" t="s">
        <v>3261</v>
      </c>
      <c r="D66" s="0" t="s">
        <v>3260</v>
      </c>
      <c r="E66" s="0" t="s">
        <v>3261</v>
      </c>
      <c r="F66" s="0" t="s">
        <v>3163</v>
      </c>
      <c r="G66" s="0" t="s">
        <v>3262</v>
      </c>
    </row>
    <row customHeight="1" ht="11.25">
      <c r="A67" s="377" t="s">
        <v>16</v>
      </c>
      <c r="B67" s="0" t="s">
        <v>3263</v>
      </c>
      <c r="C67" s="0" t="s">
        <v>3264</v>
      </c>
      <c r="D67" s="0" t="s">
        <v>3265</v>
      </c>
      <c r="E67" s="0" t="s">
        <v>3266</v>
      </c>
      <c r="F67" s="0" t="s">
        <v>3134</v>
      </c>
      <c r="G67" s="0" t="s">
        <v>2044</v>
      </c>
    </row>
    <row customHeight="1" ht="11.25">
      <c r="A68" s="377" t="s">
        <v>16</v>
      </c>
      <c r="B68" s="0" t="s">
        <v>3263</v>
      </c>
      <c r="C68" s="0" t="s">
        <v>3264</v>
      </c>
      <c r="D68" s="0" t="s">
        <v>3267</v>
      </c>
      <c r="E68" s="0" t="s">
        <v>3268</v>
      </c>
      <c r="F68" s="0" t="s">
        <v>3138</v>
      </c>
      <c r="G68" s="0" t="s">
        <v>3269</v>
      </c>
    </row>
    <row customHeight="1" ht="11.25">
      <c r="A69" s="377" t="s">
        <v>16</v>
      </c>
      <c r="B69" s="0" t="s">
        <v>3263</v>
      </c>
      <c r="C69" s="0" t="s">
        <v>3264</v>
      </c>
      <c r="D69" s="0" t="s">
        <v>3270</v>
      </c>
      <c r="E69" s="0" t="s">
        <v>3271</v>
      </c>
      <c r="F69" s="0" t="s">
        <v>3134</v>
      </c>
      <c r="G69" s="0" t="s">
        <v>2247</v>
      </c>
    </row>
    <row customHeight="1" ht="11.25">
      <c r="A70" s="377" t="s">
        <v>16</v>
      </c>
      <c r="B70" s="0" t="s">
        <v>3263</v>
      </c>
      <c r="C70" s="0" t="s">
        <v>3264</v>
      </c>
      <c r="D70" s="0" t="s">
        <v>3272</v>
      </c>
      <c r="E70" s="0" t="s">
        <v>3273</v>
      </c>
      <c r="F70" s="0" t="s">
        <v>3134</v>
      </c>
      <c r="G70" s="0" t="s">
        <v>3274</v>
      </c>
    </row>
    <row customHeight="1" ht="11.25">
      <c r="A71" s="377" t="s">
        <v>16</v>
      </c>
      <c r="B71" s="0" t="s">
        <v>3263</v>
      </c>
      <c r="C71" s="0" t="s">
        <v>3264</v>
      </c>
      <c r="D71" s="0" t="s">
        <v>3275</v>
      </c>
      <c r="E71" s="0" t="s">
        <v>3276</v>
      </c>
      <c r="F71" s="0" t="s">
        <v>3134</v>
      </c>
      <c r="G71" s="0" t="s">
        <v>3277</v>
      </c>
    </row>
    <row customHeight="1" ht="11.25">
      <c r="A72" s="377" t="s">
        <v>16</v>
      </c>
      <c r="B72" s="0" t="s">
        <v>3263</v>
      </c>
      <c r="C72" s="0" t="s">
        <v>3264</v>
      </c>
      <c r="D72" s="0" t="s">
        <v>3278</v>
      </c>
      <c r="E72" s="0" t="s">
        <v>3279</v>
      </c>
      <c r="F72" s="0" t="s">
        <v>3134</v>
      </c>
      <c r="G72" s="0" t="s">
        <v>3280</v>
      </c>
    </row>
    <row customHeight="1" ht="11.25">
      <c r="A73" s="377" t="s">
        <v>16</v>
      </c>
      <c r="B73" s="0" t="s">
        <v>3263</v>
      </c>
      <c r="C73" s="0" t="s">
        <v>3264</v>
      </c>
      <c r="D73" s="0" t="s">
        <v>3281</v>
      </c>
      <c r="E73" s="0" t="s">
        <v>3282</v>
      </c>
      <c r="F73" s="0" t="s">
        <v>3283</v>
      </c>
      <c r="G73" s="0" t="s">
        <v>3284</v>
      </c>
    </row>
    <row customHeight="1" ht="11.25">
      <c r="A74" s="377" t="s">
        <v>16</v>
      </c>
      <c r="B74" s="0" t="s">
        <v>3263</v>
      </c>
      <c r="C74" s="0" t="s">
        <v>3264</v>
      </c>
      <c r="D74" s="0" t="s">
        <v>3263</v>
      </c>
      <c r="E74" s="0" t="s">
        <v>3264</v>
      </c>
      <c r="F74" s="0" t="s">
        <v>3135</v>
      </c>
      <c r="G74" s="0" t="s">
        <v>3285</v>
      </c>
    </row>
    <row customHeight="1" ht="11.25">
      <c r="A75" s="377" t="s">
        <v>16</v>
      </c>
      <c r="B75" s="0" t="s">
        <v>3263</v>
      </c>
      <c r="C75" s="0" t="s">
        <v>3264</v>
      </c>
      <c r="D75" s="0" t="s">
        <v>3286</v>
      </c>
      <c r="E75" s="0" t="s">
        <v>3287</v>
      </c>
      <c r="F75" s="0" t="s">
        <v>3134</v>
      </c>
      <c r="G75" s="0" t="s">
        <v>3288</v>
      </c>
    </row>
    <row customHeight="1" ht="11.25">
      <c r="A76" s="377" t="s">
        <v>16</v>
      </c>
      <c r="B76" s="0" t="s">
        <v>3289</v>
      </c>
      <c r="C76" s="0" t="s">
        <v>3290</v>
      </c>
      <c r="D76" s="0" t="s">
        <v>3289</v>
      </c>
      <c r="E76" s="0" t="s">
        <v>3290</v>
      </c>
      <c r="F76" s="0" t="s">
        <v>3163</v>
      </c>
      <c r="G76" s="0" t="s">
        <v>3291</v>
      </c>
    </row>
    <row customHeight="1" ht="11.25">
      <c r="A77" s="377" t="s">
        <v>16</v>
      </c>
      <c r="B77" s="0" t="s">
        <v>3292</v>
      </c>
      <c r="C77" s="0" t="s">
        <v>3293</v>
      </c>
      <c r="D77" s="0" t="s">
        <v>3294</v>
      </c>
      <c r="E77" s="0" t="s">
        <v>3295</v>
      </c>
      <c r="F77" s="0" t="s">
        <v>3134</v>
      </c>
      <c r="G77" s="0" t="s">
        <v>3296</v>
      </c>
    </row>
    <row customHeight="1" ht="11.25">
      <c r="A78" s="377" t="s">
        <v>16</v>
      </c>
      <c r="B78" s="0" t="s">
        <v>3292</v>
      </c>
      <c r="C78" s="0" t="s">
        <v>3293</v>
      </c>
      <c r="D78" s="0" t="s">
        <v>3297</v>
      </c>
      <c r="E78" s="0" t="s">
        <v>3298</v>
      </c>
      <c r="F78" s="0" t="s">
        <v>3134</v>
      </c>
      <c r="G78" s="0" t="s">
        <v>3299</v>
      </c>
    </row>
    <row customHeight="1" ht="11.25">
      <c r="A79" s="377" t="s">
        <v>16</v>
      </c>
      <c r="B79" s="0" t="s">
        <v>3292</v>
      </c>
      <c r="C79" s="0" t="s">
        <v>3293</v>
      </c>
      <c r="D79" s="0" t="s">
        <v>3300</v>
      </c>
      <c r="E79" s="0" t="s">
        <v>3301</v>
      </c>
      <c r="F79" s="0" t="s">
        <v>3138</v>
      </c>
      <c r="G79" s="0" t="s">
        <v>3302</v>
      </c>
    </row>
    <row customHeight="1" ht="11.25">
      <c r="A80" s="377" t="s">
        <v>16</v>
      </c>
      <c r="B80" s="0" t="s">
        <v>3292</v>
      </c>
      <c r="C80" s="0" t="s">
        <v>3293</v>
      </c>
      <c r="D80" s="0" t="s">
        <v>3303</v>
      </c>
      <c r="E80" s="0" t="s">
        <v>3304</v>
      </c>
      <c r="F80" s="0" t="s">
        <v>3138</v>
      </c>
      <c r="G80" s="0" t="s">
        <v>3305</v>
      </c>
    </row>
    <row customHeight="1" ht="11.25">
      <c r="A81" s="377" t="s">
        <v>16</v>
      </c>
      <c r="B81" s="0" t="s">
        <v>3292</v>
      </c>
      <c r="C81" s="0" t="s">
        <v>3293</v>
      </c>
      <c r="D81" s="0" t="s">
        <v>3306</v>
      </c>
      <c r="E81" s="0" t="s">
        <v>3307</v>
      </c>
      <c r="F81" s="0" t="s">
        <v>3283</v>
      </c>
      <c r="G81" s="0" t="s">
        <v>3308</v>
      </c>
    </row>
    <row customHeight="1" ht="11.25">
      <c r="A82" s="377" t="s">
        <v>16</v>
      </c>
      <c r="B82" s="0" t="s">
        <v>3292</v>
      </c>
      <c r="C82" s="0" t="s">
        <v>3293</v>
      </c>
      <c r="D82" s="0" t="s">
        <v>3309</v>
      </c>
      <c r="E82" s="0" t="s">
        <v>3310</v>
      </c>
      <c r="F82" s="0" t="s">
        <v>3138</v>
      </c>
      <c r="G82" s="0" t="s">
        <v>3311</v>
      </c>
    </row>
    <row customHeight="1" ht="11.25">
      <c r="A83" s="377" t="s">
        <v>16</v>
      </c>
      <c r="B83" s="0" t="s">
        <v>3292</v>
      </c>
      <c r="C83" s="0" t="s">
        <v>3293</v>
      </c>
      <c r="D83" s="0" t="s">
        <v>3312</v>
      </c>
      <c r="E83" s="0" t="s">
        <v>3313</v>
      </c>
      <c r="F83" s="0" t="s">
        <v>3138</v>
      </c>
      <c r="G83" s="0" t="s">
        <v>3314</v>
      </c>
    </row>
    <row customHeight="1" ht="11.25">
      <c r="A84" s="377" t="s">
        <v>16</v>
      </c>
      <c r="B84" s="0" t="s">
        <v>3292</v>
      </c>
      <c r="C84" s="0" t="s">
        <v>3293</v>
      </c>
      <c r="D84" s="0" t="s">
        <v>3315</v>
      </c>
      <c r="E84" s="0" t="s">
        <v>3316</v>
      </c>
      <c r="F84" s="0" t="s">
        <v>3138</v>
      </c>
      <c r="G84" s="0" t="s">
        <v>3317</v>
      </c>
    </row>
    <row customHeight="1" ht="11.25">
      <c r="A85" s="377" t="s">
        <v>16</v>
      </c>
      <c r="B85" s="0" t="s">
        <v>3292</v>
      </c>
      <c r="C85" s="0" t="s">
        <v>3293</v>
      </c>
      <c r="D85" s="0" t="s">
        <v>3292</v>
      </c>
      <c r="E85" s="0" t="s">
        <v>3293</v>
      </c>
      <c r="F85" s="0" t="s">
        <v>3135</v>
      </c>
      <c r="G85" s="0" t="s">
        <v>3318</v>
      </c>
    </row>
    <row customHeight="1" ht="11.25">
      <c r="A86" s="377" t="s">
        <v>16</v>
      </c>
      <c r="B86" s="0" t="s">
        <v>3292</v>
      </c>
      <c r="C86" s="0" t="s">
        <v>3293</v>
      </c>
      <c r="D86" s="0" t="s">
        <v>3319</v>
      </c>
      <c r="E86" s="0" t="s">
        <v>3320</v>
      </c>
      <c r="F86" s="0" t="s">
        <v>3138</v>
      </c>
      <c r="G86" s="0" t="s">
        <v>3321</v>
      </c>
    </row>
    <row customHeight="1" ht="11.25">
      <c r="A87" s="377" t="s">
        <v>16</v>
      </c>
      <c r="B87" s="0" t="s">
        <v>3292</v>
      </c>
      <c r="C87" s="0" t="s">
        <v>3293</v>
      </c>
      <c r="D87" s="0" t="s">
        <v>3322</v>
      </c>
      <c r="E87" s="0" t="s">
        <v>3323</v>
      </c>
      <c r="F87" s="0" t="s">
        <v>3138</v>
      </c>
      <c r="G87" s="0" t="s">
        <v>3324</v>
      </c>
    </row>
    <row customHeight="1" ht="11.25">
      <c r="A88" s="377" t="s">
        <v>16</v>
      </c>
      <c r="B88" s="0" t="s">
        <v>3292</v>
      </c>
      <c r="C88" s="0" t="s">
        <v>3293</v>
      </c>
      <c r="D88" s="0" t="s">
        <v>3325</v>
      </c>
      <c r="E88" s="0" t="s">
        <v>3326</v>
      </c>
      <c r="F88" s="0" t="s">
        <v>3138</v>
      </c>
      <c r="G88" s="0" t="s">
        <v>3327</v>
      </c>
    </row>
    <row customHeight="1" ht="11.25">
      <c r="A89" s="377" t="s">
        <v>16</v>
      </c>
      <c r="B89" s="0" t="s">
        <v>3292</v>
      </c>
      <c r="C89" s="0" t="s">
        <v>3293</v>
      </c>
      <c r="D89" s="0" t="s">
        <v>3328</v>
      </c>
      <c r="E89" s="0" t="s">
        <v>3329</v>
      </c>
      <c r="F89" s="0" t="s">
        <v>3138</v>
      </c>
      <c r="G89" s="0" t="s">
        <v>3330</v>
      </c>
    </row>
    <row customHeight="1" ht="11.25">
      <c r="A90" s="377" t="s">
        <v>16</v>
      </c>
      <c r="B90" s="0" t="s">
        <v>3292</v>
      </c>
      <c r="C90" s="0" t="s">
        <v>3293</v>
      </c>
      <c r="D90" s="0" t="s">
        <v>3331</v>
      </c>
      <c r="E90" s="0" t="s">
        <v>3332</v>
      </c>
      <c r="F90" s="0" t="s">
        <v>3134</v>
      </c>
      <c r="G90" s="0" t="s">
        <v>3333</v>
      </c>
    </row>
    <row customHeight="1" ht="11.25">
      <c r="A91" s="377" t="s">
        <v>16</v>
      </c>
      <c r="B91" s="0" t="s">
        <v>3334</v>
      </c>
      <c r="C91" s="0" t="s">
        <v>3335</v>
      </c>
      <c r="D91" s="0" t="s">
        <v>3334</v>
      </c>
      <c r="E91" s="0" t="s">
        <v>3335</v>
      </c>
      <c r="F91" s="0" t="s">
        <v>3163</v>
      </c>
      <c r="G91" s="0" t="s">
        <v>3336</v>
      </c>
    </row>
    <row customHeight="1" ht="11.25">
      <c r="A92" s="377" t="s">
        <v>16</v>
      </c>
      <c r="B92" s="0" t="s">
        <v>3337</v>
      </c>
      <c r="C92" s="0" t="s">
        <v>3338</v>
      </c>
      <c r="D92" s="0" t="s">
        <v>3337</v>
      </c>
      <c r="E92" s="0" t="s">
        <v>3338</v>
      </c>
      <c r="F92" s="0" t="s">
        <v>3163</v>
      </c>
      <c r="G92" s="0" t="s">
        <v>3339</v>
      </c>
    </row>
    <row customHeight="1" ht="11.25">
      <c r="A93" s="377" t="s">
        <v>16</v>
      </c>
      <c r="B93" s="0" t="s">
        <v>3340</v>
      </c>
      <c r="C93" s="0" t="s">
        <v>3341</v>
      </c>
      <c r="D93" s="0" t="s">
        <v>3342</v>
      </c>
      <c r="E93" s="0" t="s">
        <v>3343</v>
      </c>
      <c r="F93" s="0" t="s">
        <v>3138</v>
      </c>
      <c r="G93" s="0" t="s">
        <v>3344</v>
      </c>
    </row>
    <row customHeight="1" ht="11.25">
      <c r="A94" s="377" t="s">
        <v>16</v>
      </c>
      <c r="B94" s="0" t="s">
        <v>3340</v>
      </c>
      <c r="C94" s="0" t="s">
        <v>3341</v>
      </c>
      <c r="D94" s="0" t="s">
        <v>3345</v>
      </c>
      <c r="E94" s="0" t="s">
        <v>3346</v>
      </c>
      <c r="F94" s="0" t="s">
        <v>3138</v>
      </c>
      <c r="G94" s="0" t="s">
        <v>3347</v>
      </c>
    </row>
    <row customHeight="1" ht="11.25">
      <c r="A95" s="377" t="s">
        <v>16</v>
      </c>
      <c r="B95" s="0" t="s">
        <v>3340</v>
      </c>
      <c r="C95" s="0" t="s">
        <v>3341</v>
      </c>
      <c r="D95" s="0" t="s">
        <v>3348</v>
      </c>
      <c r="E95" s="0" t="s">
        <v>3349</v>
      </c>
      <c r="F95" s="0" t="s">
        <v>3138</v>
      </c>
      <c r="G95" s="0" t="s">
        <v>3350</v>
      </c>
    </row>
    <row customHeight="1" ht="11.25">
      <c r="A96" s="377" t="s">
        <v>16</v>
      </c>
      <c r="B96" s="0" t="s">
        <v>3340</v>
      </c>
      <c r="C96" s="0" t="s">
        <v>3341</v>
      </c>
      <c r="D96" s="0" t="s">
        <v>3351</v>
      </c>
      <c r="E96" s="0" t="s">
        <v>3352</v>
      </c>
      <c r="F96" s="0" t="s">
        <v>3138</v>
      </c>
      <c r="G96" s="0" t="s">
        <v>3353</v>
      </c>
    </row>
    <row customHeight="1" ht="11.25">
      <c r="A97" s="377" t="s">
        <v>16</v>
      </c>
      <c r="B97" s="0" t="s">
        <v>3340</v>
      </c>
      <c r="C97" s="0" t="s">
        <v>3341</v>
      </c>
      <c r="D97" s="0" t="s">
        <v>3354</v>
      </c>
      <c r="E97" s="0" t="s">
        <v>3355</v>
      </c>
      <c r="F97" s="0" t="s">
        <v>3138</v>
      </c>
      <c r="G97" s="0" t="s">
        <v>3356</v>
      </c>
    </row>
    <row customHeight="1" ht="11.25">
      <c r="A98" s="377" t="s">
        <v>16</v>
      </c>
      <c r="B98" s="0" t="s">
        <v>3340</v>
      </c>
      <c r="C98" s="0" t="s">
        <v>3341</v>
      </c>
      <c r="D98" s="0" t="s">
        <v>3357</v>
      </c>
      <c r="E98" s="0" t="s">
        <v>3358</v>
      </c>
      <c r="F98" s="0" t="s">
        <v>3138</v>
      </c>
      <c r="G98" s="0" t="s">
        <v>3359</v>
      </c>
    </row>
    <row customHeight="1" ht="11.25">
      <c r="A99" s="377" t="s">
        <v>16</v>
      </c>
      <c r="B99" s="0" t="s">
        <v>3340</v>
      </c>
      <c r="C99" s="0" t="s">
        <v>3341</v>
      </c>
      <c r="D99" s="0" t="s">
        <v>3360</v>
      </c>
      <c r="E99" s="0" t="s">
        <v>3361</v>
      </c>
      <c r="F99" s="0" t="s">
        <v>3138</v>
      </c>
      <c r="G99" s="0" t="s">
        <v>3362</v>
      </c>
    </row>
    <row customHeight="1" ht="11.25">
      <c r="A100" s="377" t="s">
        <v>16</v>
      </c>
      <c r="B100" s="0" t="s">
        <v>3340</v>
      </c>
      <c r="C100" s="0" t="s">
        <v>3341</v>
      </c>
      <c r="D100" s="0" t="s">
        <v>3363</v>
      </c>
      <c r="E100" s="0" t="s">
        <v>3364</v>
      </c>
      <c r="F100" s="0" t="s">
        <v>3138</v>
      </c>
      <c r="G100" s="0" t="s">
        <v>3365</v>
      </c>
    </row>
    <row customHeight="1" ht="11.25">
      <c r="A101" s="377" t="s">
        <v>16</v>
      </c>
      <c r="B101" s="0" t="s">
        <v>3340</v>
      </c>
      <c r="C101" s="0" t="s">
        <v>3341</v>
      </c>
      <c r="D101" s="0" t="s">
        <v>3366</v>
      </c>
      <c r="E101" s="0" t="s">
        <v>3367</v>
      </c>
      <c r="F101" s="0" t="s">
        <v>3138</v>
      </c>
      <c r="G101" s="0" t="s">
        <v>3368</v>
      </c>
    </row>
    <row customHeight="1" ht="11.25">
      <c r="A102" s="377" t="s">
        <v>16</v>
      </c>
      <c r="B102" s="0" t="s">
        <v>3340</v>
      </c>
      <c r="C102" s="0" t="s">
        <v>3341</v>
      </c>
      <c r="D102" s="0" t="s">
        <v>3340</v>
      </c>
      <c r="E102" s="0" t="s">
        <v>3341</v>
      </c>
      <c r="F102" s="0" t="s">
        <v>3135</v>
      </c>
      <c r="G102" s="0" t="s">
        <v>3369</v>
      </c>
    </row>
    <row customHeight="1" ht="11.25">
      <c r="A103" s="377" t="s">
        <v>16</v>
      </c>
      <c r="B103" s="0" t="s">
        <v>3340</v>
      </c>
      <c r="C103" s="0" t="s">
        <v>3341</v>
      </c>
      <c r="D103" s="0" t="s">
        <v>3370</v>
      </c>
      <c r="E103" s="0" t="s">
        <v>3371</v>
      </c>
      <c r="F103" s="0" t="s">
        <v>3138</v>
      </c>
      <c r="G103" s="0" t="s">
        <v>3372</v>
      </c>
    </row>
    <row customHeight="1" ht="11.25">
      <c r="A104" s="377" t="s">
        <v>16</v>
      </c>
      <c r="B104" s="0" t="s">
        <v>3340</v>
      </c>
      <c r="C104" s="0" t="s">
        <v>3341</v>
      </c>
      <c r="D104" s="0" t="s">
        <v>3373</v>
      </c>
      <c r="E104" s="0" t="s">
        <v>3374</v>
      </c>
      <c r="F104" s="0" t="s">
        <v>3138</v>
      </c>
      <c r="G104" s="0" t="s">
        <v>3375</v>
      </c>
    </row>
    <row customHeight="1" ht="11.25">
      <c r="A105" s="377" t="s">
        <v>16</v>
      </c>
      <c r="B105" s="0" t="s">
        <v>3340</v>
      </c>
      <c r="C105" s="0" t="s">
        <v>3341</v>
      </c>
      <c r="D105" s="0" t="s">
        <v>3376</v>
      </c>
      <c r="E105" s="0" t="s">
        <v>3377</v>
      </c>
      <c r="F105" s="0" t="s">
        <v>3138</v>
      </c>
      <c r="G105" s="0" t="s">
        <v>3378</v>
      </c>
    </row>
    <row customHeight="1" ht="11.25">
      <c r="A106" s="377" t="s">
        <v>16</v>
      </c>
      <c r="B106" s="0" t="s">
        <v>3379</v>
      </c>
      <c r="C106" s="0" t="s">
        <v>3380</v>
      </c>
      <c r="D106" s="0" t="s">
        <v>3379</v>
      </c>
      <c r="E106" s="0" t="s">
        <v>3380</v>
      </c>
      <c r="F106" s="0" t="s">
        <v>3163</v>
      </c>
      <c r="G106" s="0" t="s">
        <v>3381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DDECE-FAF5-B74F-0465-0.91497D}" mc:Ignorable="x14ac xr xr2 xr3">
  <sheetPr>
    <tabColor rgb="FFFFCC99"/>
  </sheetPr>
  <dimension ref="A1:I29"/>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3382</v>
      </c>
      <c r="B1" s="839" t="s">
        <v>3383</v>
      </c>
      <c r="C1" s="1163" t="s">
        <v>3384</v>
      </c>
      <c r="D1" s="839" t="s">
        <v>3385</v>
      </c>
      <c r="E1" s="839" t="s">
        <v>3386</v>
      </c>
      <c r="F1" s="1163" t="s">
        <v>3387</v>
      </c>
      <c r="G1" s="1163" t="s">
        <v>3388</v>
      </c>
      <c r="H1" s="1163" t="s">
        <v>3389</v>
      </c>
      <c r="I1" s="1163" t="s">
        <v>3390</v>
      </c>
    </row>
    <row customHeight="1" ht="11.25">
      <c r="A2" s="1695" t="s">
        <v>119</v>
      </c>
      <c r="B2" s="1695" t="s">
        <v>3391</v>
      </c>
      <c r="C2" s="1695" t="s">
        <v>28</v>
      </c>
      <c r="D2" s="1695" t="s">
        <v>3392</v>
      </c>
      <c r="E2" s="1695" t="s">
        <v>3393</v>
      </c>
      <c r="F2" s="1695" t="s">
        <v>28</v>
      </c>
      <c r="G2" s="1695" t="s">
        <v>28</v>
      </c>
      <c r="H2" s="1695" t="s">
        <v>28</v>
      </c>
      <c r="I2" s="1695" t="s">
        <v>28</v>
      </c>
    </row>
    <row customHeight="1" ht="11.25">
      <c r="A3" s="1695" t="s">
        <v>103</v>
      </c>
      <c r="B3" s="1695" t="s">
        <v>3394</v>
      </c>
      <c r="C3" s="1695" t="s">
        <v>28</v>
      </c>
      <c r="D3" s="1695" t="s">
        <v>3392</v>
      </c>
      <c r="E3" s="1695" t="s">
        <v>3395</v>
      </c>
      <c r="F3" s="1695" t="s">
        <v>28</v>
      </c>
      <c r="G3" s="1695" t="s">
        <v>28</v>
      </c>
      <c r="H3" s="1695" t="s">
        <v>28</v>
      </c>
      <c r="I3" s="1695" t="s">
        <v>28</v>
      </c>
    </row>
    <row customHeight="1" ht="11.25">
      <c r="A4" s="1695" t="s">
        <v>90</v>
      </c>
      <c r="B4" s="1695" t="s">
        <v>3396</v>
      </c>
      <c r="C4" s="1695" t="s">
        <v>28</v>
      </c>
      <c r="D4" s="1695" t="s">
        <v>3392</v>
      </c>
      <c r="E4" s="1695" t="s">
        <v>3397</v>
      </c>
      <c r="F4" s="1695" t="s">
        <v>28</v>
      </c>
      <c r="G4" s="1695" t="s">
        <v>28</v>
      </c>
      <c r="H4" s="1695" t="s">
        <v>28</v>
      </c>
      <c r="I4" s="1695" t="s">
        <v>28</v>
      </c>
    </row>
    <row customHeight="1" ht="11.25">
      <c r="A5" s="1695" t="s">
        <v>91</v>
      </c>
      <c r="B5" s="1695" t="s">
        <v>3398</v>
      </c>
      <c r="C5" s="1695" t="s">
        <v>28</v>
      </c>
      <c r="D5" s="1695" t="s">
        <v>3399</v>
      </c>
      <c r="E5" s="1695" t="s">
        <v>3395</v>
      </c>
      <c r="F5" s="1695" t="s">
        <v>28</v>
      </c>
      <c r="G5" s="1695" t="s">
        <v>28</v>
      </c>
      <c r="H5" s="1695" t="s">
        <v>28</v>
      </c>
      <c r="I5" s="1695" t="s">
        <v>28</v>
      </c>
    </row>
    <row customHeight="1" ht="11.25">
      <c r="A6" s="1695" t="s">
        <v>120</v>
      </c>
      <c r="B6" s="1695" t="s">
        <v>3400</v>
      </c>
      <c r="C6" s="1695" t="s">
        <v>28</v>
      </c>
      <c r="D6" s="1695" t="s">
        <v>3392</v>
      </c>
      <c r="E6" s="1695" t="s">
        <v>3393</v>
      </c>
      <c r="F6" s="1695" t="s">
        <v>28</v>
      </c>
      <c r="G6" s="1695" t="s">
        <v>28</v>
      </c>
      <c r="H6" s="1695" t="s">
        <v>28</v>
      </c>
      <c r="I6" s="1695" t="s">
        <v>28</v>
      </c>
    </row>
    <row customHeight="1" ht="11.25">
      <c r="A7" s="1695" t="s">
        <v>92</v>
      </c>
      <c r="B7" s="1695" t="s">
        <v>3401</v>
      </c>
      <c r="C7" s="1695" t="s">
        <v>28</v>
      </c>
      <c r="D7" s="1695" t="s">
        <v>3402</v>
      </c>
      <c r="E7" s="1695" t="s">
        <v>3403</v>
      </c>
      <c r="F7" s="1695" t="s">
        <v>28</v>
      </c>
      <c r="G7" s="1695" t="s">
        <v>28</v>
      </c>
      <c r="H7" s="1695" t="s">
        <v>28</v>
      </c>
      <c r="I7" s="1695" t="s">
        <v>28</v>
      </c>
    </row>
    <row customHeight="1" ht="11.25">
      <c r="A8" s="1695" t="s">
        <v>93</v>
      </c>
      <c r="B8" s="1695" t="s">
        <v>3404</v>
      </c>
      <c r="C8" s="1695" t="s">
        <v>28</v>
      </c>
      <c r="D8" s="1695" t="s">
        <v>3402</v>
      </c>
      <c r="E8" s="1695" t="s">
        <v>3405</v>
      </c>
      <c r="F8" s="1695" t="s">
        <v>28</v>
      </c>
      <c r="G8" s="1695" t="s">
        <v>28</v>
      </c>
      <c r="H8" s="1695" t="s">
        <v>28</v>
      </c>
      <c r="I8" s="1695" t="s">
        <v>28</v>
      </c>
    </row>
    <row customHeight="1" ht="11.25">
      <c r="A9" s="1695" t="s">
        <v>121</v>
      </c>
      <c r="B9" s="1695" t="s">
        <v>3406</v>
      </c>
      <c r="C9" s="1695" t="s">
        <v>28</v>
      </c>
      <c r="D9" s="1695" t="s">
        <v>3402</v>
      </c>
      <c r="E9" s="1695" t="s">
        <v>3405</v>
      </c>
      <c r="F9" s="1695" t="s">
        <v>28</v>
      </c>
      <c r="G9" s="1695" t="s">
        <v>28</v>
      </c>
      <c r="H9" s="1695" t="s">
        <v>28</v>
      </c>
      <c r="I9" s="1695" t="s">
        <v>28</v>
      </c>
    </row>
    <row customHeight="1" ht="11.25">
      <c r="A10" s="1695" t="s">
        <v>157</v>
      </c>
      <c r="B10" s="1695" t="s">
        <v>3407</v>
      </c>
      <c r="C10" s="1695" t="s">
        <v>28</v>
      </c>
      <c r="D10" s="1695" t="s">
        <v>3402</v>
      </c>
      <c r="E10" s="1695" t="s">
        <v>3405</v>
      </c>
      <c r="F10" s="1695" t="s">
        <v>28</v>
      </c>
      <c r="G10" s="1695" t="s">
        <v>28</v>
      </c>
      <c r="H10" s="1695" t="s">
        <v>28</v>
      </c>
      <c r="I10" s="1695" t="s">
        <v>28</v>
      </c>
    </row>
    <row customHeight="1" ht="11.25">
      <c r="A11" s="1695" t="s">
        <v>158</v>
      </c>
      <c r="B11" s="1695" t="s">
        <v>3408</v>
      </c>
      <c r="C11" s="1695" t="s">
        <v>28</v>
      </c>
      <c r="D11" s="1695" t="s">
        <v>3402</v>
      </c>
      <c r="E11" s="1695" t="s">
        <v>3405</v>
      </c>
      <c r="F11" s="1695" t="s">
        <v>28</v>
      </c>
      <c r="G11" s="1695" t="s">
        <v>28</v>
      </c>
      <c r="H11" s="1695" t="s">
        <v>28</v>
      </c>
      <c r="I11" s="1695" t="s">
        <v>28</v>
      </c>
    </row>
    <row customHeight="1" ht="11.25">
      <c r="A12" s="1695" t="s">
        <v>159</v>
      </c>
      <c r="B12" s="1695" t="s">
        <v>3409</v>
      </c>
      <c r="C12" s="1695" t="s">
        <v>28</v>
      </c>
      <c r="D12" s="1695" t="s">
        <v>3402</v>
      </c>
      <c r="E12" s="1695" t="s">
        <v>3410</v>
      </c>
      <c r="F12" s="1695" t="s">
        <v>28</v>
      </c>
      <c r="G12" s="1695" t="s">
        <v>28</v>
      </c>
      <c r="H12" s="1695" t="s">
        <v>28</v>
      </c>
      <c r="I12" s="1695" t="s">
        <v>28</v>
      </c>
    </row>
    <row customHeight="1" ht="11.25">
      <c r="A13" s="1695" t="s">
        <v>160</v>
      </c>
      <c r="B13" s="1695" t="s">
        <v>3411</v>
      </c>
      <c r="C13" s="1695" t="s">
        <v>28</v>
      </c>
      <c r="D13" s="1695" t="s">
        <v>3392</v>
      </c>
      <c r="E13" s="1695" t="s">
        <v>3397</v>
      </c>
      <c r="F13" s="1695" t="s">
        <v>28</v>
      </c>
      <c r="G13" s="1695" t="s">
        <v>28</v>
      </c>
      <c r="H13" s="1695" t="s">
        <v>28</v>
      </c>
      <c r="I13" s="1695" t="s">
        <v>28</v>
      </c>
    </row>
    <row customHeight="1" ht="11.25">
      <c r="A14" s="1695" t="s">
        <v>161</v>
      </c>
      <c r="B14" s="1695" t="s">
        <v>3412</v>
      </c>
      <c r="C14" s="1695" t="s">
        <v>28</v>
      </c>
      <c r="D14" s="1695" t="s">
        <v>3413</v>
      </c>
      <c r="E14" s="1695" t="s">
        <v>3414</v>
      </c>
      <c r="F14" s="1695" t="s">
        <v>28</v>
      </c>
      <c r="G14" s="1695" t="s">
        <v>28</v>
      </c>
      <c r="H14" s="1695" t="s">
        <v>28</v>
      </c>
      <c r="I14" s="1695" t="s">
        <v>28</v>
      </c>
    </row>
    <row customHeight="1" ht="11.25">
      <c r="A15" s="1695" t="s">
        <v>162</v>
      </c>
      <c r="B15" s="1695" t="s">
        <v>3415</v>
      </c>
      <c r="C15" s="1695" t="s">
        <v>28</v>
      </c>
      <c r="D15" s="1695" t="s">
        <v>3416</v>
      </c>
      <c r="E15" s="1695" t="s">
        <v>3414</v>
      </c>
      <c r="F15" s="1695" t="s">
        <v>28</v>
      </c>
      <c r="G15" s="1695" t="s">
        <v>28</v>
      </c>
      <c r="H15" s="1695" t="s">
        <v>28</v>
      </c>
      <c r="I15" s="1695" t="s">
        <v>28</v>
      </c>
    </row>
    <row customHeight="1" ht="11.25">
      <c r="A16" s="1695" t="s">
        <v>1486</v>
      </c>
      <c r="B16" s="1695" t="s">
        <v>3417</v>
      </c>
      <c r="C16" s="1695" t="s">
        <v>28</v>
      </c>
      <c r="D16" s="1695" t="s">
        <v>3416</v>
      </c>
      <c r="E16" s="1695" t="s">
        <v>3393</v>
      </c>
      <c r="F16" s="1695" t="s">
        <v>28</v>
      </c>
      <c r="G16" s="1695" t="s">
        <v>28</v>
      </c>
      <c r="H16" s="1695" t="s">
        <v>28</v>
      </c>
      <c r="I16" s="1695" t="s">
        <v>28</v>
      </c>
    </row>
    <row customHeight="1" ht="11.25">
      <c r="A17" s="1695" t="s">
        <v>99</v>
      </c>
      <c r="B17" s="1695" t="s">
        <v>3418</v>
      </c>
      <c r="C17" s="1695" t="s">
        <v>28</v>
      </c>
      <c r="D17" s="1695" t="s">
        <v>3416</v>
      </c>
      <c r="E17" s="1695" t="s">
        <v>3403</v>
      </c>
      <c r="F17" s="1695" t="s">
        <v>28</v>
      </c>
      <c r="G17" s="1695" t="s">
        <v>28</v>
      </c>
      <c r="H17" s="1695" t="s">
        <v>28</v>
      </c>
      <c r="I17" s="1695" t="s">
        <v>28</v>
      </c>
    </row>
    <row customHeight="1" ht="11.25">
      <c r="A18" s="1695" t="s">
        <v>1503</v>
      </c>
      <c r="B18" s="1695" t="s">
        <v>3419</v>
      </c>
      <c r="C18" s="1695" t="s">
        <v>28</v>
      </c>
      <c r="D18" s="1695" t="s">
        <v>3416</v>
      </c>
      <c r="E18" s="1695" t="s">
        <v>3393</v>
      </c>
      <c r="F18" s="1695" t="s">
        <v>28</v>
      </c>
      <c r="G18" s="1695" t="s">
        <v>28</v>
      </c>
      <c r="H18" s="1695" t="s">
        <v>28</v>
      </c>
      <c r="I18" s="1695" t="s">
        <v>28</v>
      </c>
    </row>
    <row customHeight="1" ht="11.25">
      <c r="A19" s="1695" t="s">
        <v>1517</v>
      </c>
      <c r="B19" s="1695" t="s">
        <v>3420</v>
      </c>
      <c r="C19" s="1695" t="s">
        <v>28</v>
      </c>
      <c r="D19" s="1695" t="s">
        <v>3402</v>
      </c>
      <c r="E19" s="1695" t="s">
        <v>3405</v>
      </c>
      <c r="F19" s="1695" t="s">
        <v>28</v>
      </c>
      <c r="G19" s="1695" t="s">
        <v>28</v>
      </c>
      <c r="H19" s="1695" t="s">
        <v>28</v>
      </c>
      <c r="I19" s="1695" t="s">
        <v>28</v>
      </c>
    </row>
    <row customHeight="1" ht="11.25">
      <c r="A20" s="1695" t="s">
        <v>1529</v>
      </c>
      <c r="B20" s="1695" t="s">
        <v>3421</v>
      </c>
      <c r="C20" s="1695" t="s">
        <v>28</v>
      </c>
      <c r="D20" s="1695" t="s">
        <v>3399</v>
      </c>
      <c r="E20" s="1695" t="s">
        <v>3395</v>
      </c>
      <c r="F20" s="1695" t="s">
        <v>28</v>
      </c>
      <c r="G20" s="1695" t="s">
        <v>28</v>
      </c>
      <c r="H20" s="1695" t="s">
        <v>28</v>
      </c>
      <c r="I20" s="1695" t="s">
        <v>28</v>
      </c>
    </row>
    <row customHeight="1" ht="11.25">
      <c r="A21" s="1695" t="s">
        <v>1538</v>
      </c>
      <c r="B21" s="1695" t="s">
        <v>3422</v>
      </c>
      <c r="C21" s="1695" t="s">
        <v>28</v>
      </c>
      <c r="D21" s="1695" t="s">
        <v>3416</v>
      </c>
      <c r="E21" s="1695" t="s">
        <v>3410</v>
      </c>
      <c r="F21" s="1695" t="s">
        <v>28</v>
      </c>
      <c r="G21" s="1695" t="s">
        <v>28</v>
      </c>
      <c r="H21" s="1695" t="s">
        <v>28</v>
      </c>
      <c r="I21" s="1695" t="s">
        <v>28</v>
      </c>
    </row>
    <row customHeight="1" ht="11.25">
      <c r="A22" s="1695" t="s">
        <v>1554</v>
      </c>
      <c r="B22" s="1695" t="s">
        <v>3423</v>
      </c>
      <c r="C22" s="1695" t="s">
        <v>28</v>
      </c>
      <c r="D22" s="1695" t="s">
        <v>3416</v>
      </c>
      <c r="E22" s="1695" t="s">
        <v>3414</v>
      </c>
      <c r="F22" s="1695" t="s">
        <v>28</v>
      </c>
      <c r="G22" s="1695" t="s">
        <v>28</v>
      </c>
      <c r="H22" s="1695" t="s">
        <v>28</v>
      </c>
      <c r="I22" s="1695" t="s">
        <v>28</v>
      </c>
    </row>
    <row customHeight="1" ht="11.25">
      <c r="A23" s="1695" t="s">
        <v>1561</v>
      </c>
      <c r="B23" s="1695" t="s">
        <v>3424</v>
      </c>
      <c r="C23" s="1695" t="s">
        <v>28</v>
      </c>
      <c r="D23" s="1695" t="s">
        <v>3392</v>
      </c>
      <c r="E23" s="1695" t="s">
        <v>3397</v>
      </c>
      <c r="F23" s="1695" t="s">
        <v>28</v>
      </c>
      <c r="G23" s="1695" t="s">
        <v>28</v>
      </c>
      <c r="H23" s="1695" t="s">
        <v>28</v>
      </c>
      <c r="I23" s="1695" t="s">
        <v>28</v>
      </c>
    </row>
    <row customHeight="1" ht="11.25">
      <c r="A24" s="1695" t="s">
        <v>1569</v>
      </c>
      <c r="B24" s="1695" t="s">
        <v>3425</v>
      </c>
      <c r="C24" s="1695" t="s">
        <v>28</v>
      </c>
      <c r="D24" s="1695" t="s">
        <v>3392</v>
      </c>
      <c r="E24" s="1695" t="s">
        <v>3397</v>
      </c>
      <c r="F24" s="1695" t="s">
        <v>28</v>
      </c>
      <c r="G24" s="1695" t="s">
        <v>28</v>
      </c>
      <c r="H24" s="1695" t="s">
        <v>28</v>
      </c>
      <c r="I24" s="1695" t="s">
        <v>28</v>
      </c>
    </row>
    <row customHeight="1" ht="11.25">
      <c r="A25" s="1695" t="s">
        <v>1576</v>
      </c>
      <c r="B25" s="1695" t="s">
        <v>3426</v>
      </c>
      <c r="C25" s="1695" t="s">
        <v>28</v>
      </c>
      <c r="D25" s="1695" t="s">
        <v>3392</v>
      </c>
      <c r="E25" s="1695" t="s">
        <v>3395</v>
      </c>
      <c r="F25" s="1695" t="s">
        <v>28</v>
      </c>
      <c r="G25" s="1695" t="s">
        <v>28</v>
      </c>
      <c r="H25" s="1695" t="s">
        <v>28</v>
      </c>
      <c r="I25" s="1695" t="s">
        <v>28</v>
      </c>
    </row>
    <row customHeight="1" ht="11.25">
      <c r="A26" s="1695" t="s">
        <v>1580</v>
      </c>
      <c r="B26" s="1695" t="s">
        <v>3427</v>
      </c>
      <c r="C26" s="1695" t="s">
        <v>28</v>
      </c>
      <c r="D26" s="1695" t="s">
        <v>3402</v>
      </c>
      <c r="E26" s="1695" t="s">
        <v>3428</v>
      </c>
      <c r="F26" s="1695" t="s">
        <v>28</v>
      </c>
      <c r="G26" s="1695" t="s">
        <v>28</v>
      </c>
      <c r="H26" s="1695" t="s">
        <v>28</v>
      </c>
      <c r="I26" s="1695" t="s">
        <v>28</v>
      </c>
    </row>
    <row customHeight="1" ht="11.25">
      <c r="A27" s="1695" t="s">
        <v>1585</v>
      </c>
      <c r="B27" s="1695" t="s">
        <v>3429</v>
      </c>
      <c r="C27" s="1695" t="s">
        <v>28</v>
      </c>
      <c r="D27" s="1695" t="s">
        <v>3416</v>
      </c>
      <c r="E27" s="1695" t="s">
        <v>3405</v>
      </c>
      <c r="F27" s="1695" t="s">
        <v>28</v>
      </c>
      <c r="G27" s="1695" t="s">
        <v>28</v>
      </c>
      <c r="H27" s="1695" t="s">
        <v>28</v>
      </c>
      <c r="I27" s="1695" t="s">
        <v>28</v>
      </c>
    </row>
    <row customHeight="1" ht="11.25">
      <c r="A28" s="1695" t="s">
        <v>1593</v>
      </c>
      <c r="B28" s="1695" t="s">
        <v>3430</v>
      </c>
      <c r="C28" s="1695" t="s">
        <v>28</v>
      </c>
      <c r="D28" s="1695" t="s">
        <v>3416</v>
      </c>
      <c r="E28" s="1695" t="s">
        <v>3403</v>
      </c>
      <c r="F28" s="1695" t="s">
        <v>28</v>
      </c>
      <c r="G28" s="1695" t="s">
        <v>28</v>
      </c>
      <c r="H28" s="1695" t="s">
        <v>28</v>
      </c>
      <c r="I28" s="1695" t="s">
        <v>28</v>
      </c>
    </row>
    <row customHeight="1" ht="11.25">
      <c r="A29" s="1695" t="s">
        <v>106</v>
      </c>
      <c r="B29" s="1695" t="s">
        <v>3431</v>
      </c>
      <c r="C29" s="1695" t="s">
        <v>28</v>
      </c>
      <c r="D29" s="1695" t="s">
        <v>3402</v>
      </c>
      <c r="E29" s="1695" t="s">
        <v>3428</v>
      </c>
      <c r="F29" s="1695" t="s">
        <v>28</v>
      </c>
      <c r="G29" s="1695" t="s">
        <v>28</v>
      </c>
      <c r="H29" s="1695" t="s">
        <v>28</v>
      </c>
      <c r="I29"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3C2B4-CA14-492E-CF7C-0.ADF7C01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A52D7-D967-F12F-C06A-0.16C5068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376</v>
      </c>
      <c r="I1" s="2221"/>
      <c r="J1" s="2221"/>
      <c r="K1" s="2221"/>
      <c r="L1" s="2221"/>
      <c r="M1" s="2221"/>
      <c r="N1" s="2221"/>
      <c r="O1" s="2221"/>
      <c r="P1" s="2221"/>
      <c r="Q1" s="2221"/>
      <c r="R1" s="2221"/>
      <c r="T1" s="2221" t="s">
        <v>377</v>
      </c>
      <c r="U1" s="2221"/>
      <c r="V1" s="2221"/>
      <c r="X1" s="2221" t="s">
        <v>378</v>
      </c>
      <c r="Y1" s="2221"/>
      <c r="Z1" s="2221"/>
      <c r="AB1" s="2221" t="s">
        <v>379</v>
      </c>
      <c r="AC1" s="2221"/>
      <c r="AT1" s="451" t="s">
        <v>14</v>
      </c>
    </row>
    <row customHeight="1" ht="14.25" hidden="1">
      <c r="AT2" s="451">
        <v>0</v>
      </c>
    </row>
    <row s="1617" customFormat="1" customHeight="1" ht="5.25">
      <c r="C3" s="705"/>
      <c r="D3" s="706"/>
      <c r="E3" s="706"/>
      <c r="F3" s="706"/>
      <c r="G3" s="706"/>
      <c r="H3" s="706" t="s">
        <v>380</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ООО "Концессионная Коммунальная Компания"</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25">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5">
      <c r="C7" s="454"/>
      <c r="D7" s="2222" t="s">
        <v>324</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325</v>
      </c>
      <c r="AF7" s="2227" t="s">
        <v>325</v>
      </c>
      <c r="AG7" s="2227" t="s">
        <v>325</v>
      </c>
      <c r="AH7" s="2227" t="s">
        <v>325</v>
      </c>
      <c r="AT7" s="451">
        <v>14</v>
      </c>
    </row>
    <row customHeight="1" ht="2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381</v>
      </c>
      <c r="I8" s="2230" t="s">
        <v>382</v>
      </c>
      <c r="J8" s="2227" t="s">
        <v>383</v>
      </c>
      <c r="K8" s="2227"/>
      <c r="L8" s="2227"/>
      <c r="M8" s="2222"/>
      <c r="N8" s="2227" t="s">
        <v>384</v>
      </c>
      <c r="O8" s="2227"/>
      <c r="P8" s="2227" t="s">
        <v>385</v>
      </c>
      <c r="Q8" s="2227"/>
      <c r="R8" s="2234" t="s">
        <v>386</v>
      </c>
      <c r="S8" s="828"/>
      <c r="T8" s="2232" t="s">
        <v>387</v>
      </c>
      <c r="U8" s="2232" t="s">
        <v>388</v>
      </c>
      <c r="V8" s="2232" t="s">
        <v>389</v>
      </c>
      <c r="W8" s="830"/>
      <c r="X8" s="2232" t="s">
        <v>390</v>
      </c>
      <c r="Y8" s="2232" t="s">
        <v>391</v>
      </c>
      <c r="Z8" s="2232" t="s">
        <v>392</v>
      </c>
      <c r="AA8" s="830"/>
      <c r="AB8" s="2232" t="s">
        <v>393</v>
      </c>
      <c r="AC8" s="2232" t="s">
        <v>386</v>
      </c>
      <c r="AD8" s="830"/>
      <c r="AE8" s="2227"/>
      <c r="AF8" s="2227"/>
      <c r="AG8" s="2227"/>
      <c r="AH8" s="2227"/>
      <c r="AT8" s="451">
        <v>26</v>
      </c>
    </row>
    <row customHeight="1" ht="46.5">
      <c r="C9" s="454"/>
      <c r="D9" s="2131"/>
      <c r="E9" s="2227"/>
      <c r="F9" s="2227"/>
      <c r="G9" s="833"/>
      <c r="H9" s="2229"/>
      <c r="I9" s="2231"/>
      <c r="J9" s="429" t="s">
        <v>394</v>
      </c>
      <c r="K9" s="429" t="s">
        <v>395</v>
      </c>
      <c r="L9" s="429" t="s">
        <v>396</v>
      </c>
      <c r="M9" s="435" t="s">
        <v>397</v>
      </c>
      <c r="N9" s="429" t="s">
        <v>398</v>
      </c>
      <c r="O9" s="429" t="s">
        <v>397</v>
      </c>
      <c r="P9" s="429" t="s">
        <v>399</v>
      </c>
      <c r="Q9" s="429" t="s">
        <v>397</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400</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5">
      <c r="A12" s="451"/>
      <c r="C12" s="454"/>
      <c r="D12" s="438" t="s">
        <v>119</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401</v>
      </c>
      <c r="AF12" s="2225" t="s">
        <v>402</v>
      </c>
      <c r="AG12" s="2225" t="s">
        <v>403</v>
      </c>
      <c r="AH12" s="2225" t="s">
        <v>404</v>
      </c>
      <c r="AI12" s="451"/>
      <c r="AM12" s="515"/>
      <c r="AP12" s="504" t="s">
        <v>405</v>
      </c>
      <c r="AQ12" s="504" t="s">
        <v>405</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5">
      <c r="AI14" s="451"/>
      <c r="AT14" s="451">
        <v>14</v>
      </c>
    </row>
    <row customHeight="1" ht="15">
      <c r="E15" s="762"/>
      <c r="L15" s="762"/>
      <c r="AT15" s="451">
        <v>14</v>
      </c>
    </row>
    <row customHeight="1" ht="15">
      <c r="L16" s="762"/>
      <c r="AT16" s="451">
        <v>14</v>
      </c>
    </row>
    <row customHeight="1" ht="15">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61C2C-A96F-BFDA-C558-0.B09BE4AF}"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139</v>
      </c>
      <c r="B1" s="187" t="s">
        <v>3432</v>
      </c>
    </row>
    <row customHeight="1" ht="11.25">
      <c r="A2" s="187" t="s">
        <v>98</v>
      </c>
      <c r="B2" s="187" t="s">
        <v>3433</v>
      </c>
    </row>
    <row customHeight="1" ht="11.25">
      <c r="A3" s="187" t="s">
        <v>105</v>
      </c>
      <c r="B3" s="187" t="s">
        <v>3434</v>
      </c>
    </row>
    <row customHeight="1" ht="11.25">
      <c r="A4" s="187" t="s">
        <v>109</v>
      </c>
      <c r="B4" s="187" t="s">
        <v>3435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62D94-440F-BBEE-3F74-0.EB35330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3436</v>
      </c>
      <c r="B1" s="839" t="s">
        <v>3437</v>
      </c>
    </row>
    <row customHeight="1" ht="11.25">
      <c r="A2" s="839">
        <v>4213775</v>
      </c>
      <c r="B2" s="839" t="s">
        <v>1247</v>
      </c>
    </row>
    <row customHeight="1" ht="11.25">
      <c r="A3" s="839">
        <v>4213784</v>
      </c>
      <c r="B3" s="839" t="s">
        <v>169</v>
      </c>
    </row>
    <row customHeight="1" ht="11.25">
      <c r="A4" s="839">
        <v>4213781</v>
      </c>
      <c r="B4" s="839" t="s">
        <v>1273</v>
      </c>
    </row>
    <row customHeight="1" ht="11.25">
      <c r="A5" s="839">
        <v>4213776</v>
      </c>
      <c r="B5" s="839" t="s">
        <v>192</v>
      </c>
    </row>
    <row customHeight="1" ht="11.25">
      <c r="A6" s="839">
        <v>4213777</v>
      </c>
      <c r="B6" s="839" t="s">
        <v>198</v>
      </c>
    </row>
    <row customHeight="1" ht="11.25">
      <c r="A7" s="839">
        <v>4213778</v>
      </c>
      <c r="B7" s="839" t="s">
        <v>204</v>
      </c>
    </row>
    <row customHeight="1" ht="11.25">
      <c r="A8" s="839">
        <v>4213780</v>
      </c>
      <c r="B8" s="839" t="s">
        <v>210</v>
      </c>
    </row>
    <row customHeight="1" ht="11.25">
      <c r="A9" s="839">
        <v>4213779</v>
      </c>
      <c r="B9" s="839" t="s">
        <v>1411</v>
      </c>
    </row>
    <row customHeight="1" ht="11.25">
      <c r="A10" s="839">
        <v>4213783</v>
      </c>
      <c r="B10" s="839" t="s">
        <v>1426</v>
      </c>
    </row>
    <row customHeight="1" ht="11.25">
      <c r="A11" s="839">
        <v>4213782</v>
      </c>
      <c r="B11" s="839" t="s">
        <v>216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539B5-D702-1C33-1454-0.83840C8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3436</v>
      </c>
      <c r="B1" s="839" t="s">
        <v>3438</v>
      </c>
    </row>
    <row customHeight="1" ht="11.25">
      <c r="A2" s="839" t="s">
        <v>3439</v>
      </c>
      <c r="B2" s="839" t="s">
        <v>1523</v>
      </c>
    </row>
    <row customHeight="1" ht="11.25">
      <c r="A3" s="839" t="s">
        <v>3440</v>
      </c>
      <c r="B3" s="839" t="s">
        <v>1533</v>
      </c>
    </row>
    <row customHeight="1" ht="11.25">
      <c r="A4" s="839" t="s">
        <v>3441</v>
      </c>
      <c r="B4" s="839" t="s">
        <v>1542</v>
      </c>
    </row>
    <row customHeight="1" ht="11.25">
      <c r="A5" s="839" t="s">
        <v>3442</v>
      </c>
      <c r="B5" s="839" t="s">
        <v>1551</v>
      </c>
    </row>
    <row customHeight="1" ht="11.25">
      <c r="A6" s="839" t="s">
        <v>3443</v>
      </c>
      <c r="B6" s="839" t="s">
        <v>1557</v>
      </c>
    </row>
    <row customHeight="1" ht="11.25">
      <c r="A7" s="839" t="s">
        <v>3444</v>
      </c>
      <c r="B7" s="839" t="s">
        <v>1565</v>
      </c>
    </row>
    <row customHeight="1" ht="11.25">
      <c r="A8" s="839" t="s">
        <v>3445</v>
      </c>
      <c r="B8" s="839" t="s">
        <v>1572</v>
      </c>
    </row>
    <row customHeight="1" ht="11.25">
      <c r="A9" s="839" t="s">
        <v>3446</v>
      </c>
      <c r="B9" s="839" t="s">
        <v>1578</v>
      </c>
    </row>
    <row customHeight="1" ht="11.25">
      <c r="A10" s="839" t="s">
        <v>3447</v>
      </c>
      <c r="B10" s="839" t="s">
        <v>1582</v>
      </c>
    </row>
    <row customHeight="1" ht="11.25">
      <c r="A11" s="839" t="s">
        <v>3448</v>
      </c>
      <c r="B11" s="839" t="s">
        <v>1589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3528B-6116-B427-56EB-0.4318CE41}"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7" t="s">
        <v>3123</v>
      </c>
      <c r="B1" s="377" t="s">
        <v>3124</v>
      </c>
      <c r="C1" s="377" t="s">
        <v>3125</v>
      </c>
      <c r="D1" s="377" t="s">
        <v>3126</v>
      </c>
      <c r="E1" s="0" t="s">
        <v>3127</v>
      </c>
      <c r="F1" s="0" t="s">
        <v>3128</v>
      </c>
      <c r="G1" s="0" t="s">
        <v>3129</v>
      </c>
    </row>
    <row customHeight="1" ht="11.25">
      <c r="A2" s="0" t="s">
        <v>16</v>
      </c>
      <c r="B2" s="0" t="s">
        <v>3130</v>
      </c>
      <c r="C2" s="0" t="s">
        <v>3131</v>
      </c>
      <c r="D2" s="0" t="s">
        <v>3132</v>
      </c>
      <c r="E2" s="0" t="s">
        <v>3133</v>
      </c>
      <c r="F2" s="0" t="s">
        <v>3134</v>
      </c>
      <c r="G2" s="0" t="s">
        <v>119</v>
      </c>
    </row>
    <row customHeight="1" ht="11.25">
      <c r="A3" s="0" t="s">
        <v>16</v>
      </c>
      <c r="B3" s="0" t="s">
        <v>3130</v>
      </c>
      <c r="C3" s="0" t="s">
        <v>3131</v>
      </c>
      <c r="D3" s="0" t="s">
        <v>3130</v>
      </c>
      <c r="E3" s="0" t="s">
        <v>3131</v>
      </c>
      <c r="F3" s="0" t="s">
        <v>3135</v>
      </c>
      <c r="G3" s="0" t="s">
        <v>103</v>
      </c>
    </row>
    <row customHeight="1" ht="11.25">
      <c r="A4" s="0" t="s">
        <v>16</v>
      </c>
      <c r="B4" s="0" t="s">
        <v>3130</v>
      </c>
      <c r="C4" s="0" t="s">
        <v>3131</v>
      </c>
      <c r="D4" s="0" t="s">
        <v>3136</v>
      </c>
      <c r="E4" s="0" t="s">
        <v>3137</v>
      </c>
      <c r="F4" s="0" t="s">
        <v>3138</v>
      </c>
      <c r="G4" s="0" t="s">
        <v>90</v>
      </c>
    </row>
    <row customHeight="1" ht="11.25">
      <c r="A5" s="0" t="s">
        <v>16</v>
      </c>
      <c r="B5" s="0" t="s">
        <v>3130</v>
      </c>
      <c r="C5" s="0" t="s">
        <v>3131</v>
      </c>
      <c r="D5" s="0" t="s">
        <v>3139</v>
      </c>
      <c r="E5" s="0" t="s">
        <v>3140</v>
      </c>
      <c r="F5" s="0" t="s">
        <v>3138</v>
      </c>
      <c r="G5" s="0" t="s">
        <v>91</v>
      </c>
    </row>
    <row customHeight="1" ht="11.25">
      <c r="A6" s="0" t="s">
        <v>16</v>
      </c>
      <c r="B6" s="0" t="s">
        <v>3130</v>
      </c>
      <c r="C6" s="0" t="s">
        <v>3131</v>
      </c>
      <c r="D6" s="0" t="s">
        <v>3141</v>
      </c>
      <c r="E6" s="0" t="s">
        <v>3142</v>
      </c>
      <c r="F6" s="0" t="s">
        <v>3138</v>
      </c>
      <c r="G6" s="0" t="s">
        <v>120</v>
      </c>
    </row>
    <row customHeight="1" ht="11.25">
      <c r="A7" s="0" t="s">
        <v>16</v>
      </c>
      <c r="B7" s="0" t="s">
        <v>3130</v>
      </c>
      <c r="C7" s="0" t="s">
        <v>3131</v>
      </c>
      <c r="D7" s="0" t="s">
        <v>3143</v>
      </c>
      <c r="E7" s="0" t="s">
        <v>3144</v>
      </c>
      <c r="F7" s="0" t="s">
        <v>3138</v>
      </c>
      <c r="G7" s="0" t="s">
        <v>92</v>
      </c>
    </row>
    <row customHeight="1" ht="11.25">
      <c r="A8" s="0" t="s">
        <v>16</v>
      </c>
      <c r="B8" s="0" t="s">
        <v>3130</v>
      </c>
      <c r="C8" s="0" t="s">
        <v>3131</v>
      </c>
      <c r="D8" s="0" t="s">
        <v>3145</v>
      </c>
      <c r="E8" s="0" t="s">
        <v>3146</v>
      </c>
      <c r="F8" s="0" t="s">
        <v>3138</v>
      </c>
      <c r="G8" s="0" t="s">
        <v>93</v>
      </c>
    </row>
    <row customHeight="1" ht="11.25">
      <c r="A9" s="0" t="s">
        <v>16</v>
      </c>
      <c r="B9" s="0" t="s">
        <v>3130</v>
      </c>
      <c r="C9" s="0" t="s">
        <v>3131</v>
      </c>
      <c r="D9" s="0" t="s">
        <v>3147</v>
      </c>
      <c r="E9" s="0" t="s">
        <v>3148</v>
      </c>
      <c r="F9" s="0" t="s">
        <v>3138</v>
      </c>
      <c r="G9" s="0" t="s">
        <v>121</v>
      </c>
    </row>
    <row customHeight="1" ht="11.25">
      <c r="A10" s="0" t="s">
        <v>16</v>
      </c>
      <c r="B10" s="0" t="s">
        <v>3149</v>
      </c>
      <c r="C10" s="0" t="s">
        <v>3150</v>
      </c>
      <c r="D10" s="0" t="s">
        <v>3149</v>
      </c>
      <c r="E10" s="0" t="s">
        <v>3150</v>
      </c>
      <c r="F10" s="0" t="s">
        <v>3135</v>
      </c>
      <c r="G10" s="0" t="s">
        <v>157</v>
      </c>
    </row>
    <row customHeight="1" ht="11.25">
      <c r="A11" s="0" t="s">
        <v>16</v>
      </c>
      <c r="B11" s="0" t="s">
        <v>3149</v>
      </c>
      <c r="C11" s="0" t="s">
        <v>3150</v>
      </c>
      <c r="D11" s="0" t="s">
        <v>3151</v>
      </c>
      <c r="E11" s="0" t="s">
        <v>3152</v>
      </c>
      <c r="F11" s="0" t="s">
        <v>3134</v>
      </c>
      <c r="G11" s="0" t="s">
        <v>158</v>
      </c>
    </row>
    <row customHeight="1" ht="11.25">
      <c r="A12" s="0" t="s">
        <v>16</v>
      </c>
      <c r="B12" s="0" t="s">
        <v>3149</v>
      </c>
      <c r="C12" s="0" t="s">
        <v>3150</v>
      </c>
      <c r="D12" s="0" t="s">
        <v>3153</v>
      </c>
      <c r="E12" s="0" t="s">
        <v>3154</v>
      </c>
      <c r="F12" s="0" t="s">
        <v>3134</v>
      </c>
      <c r="G12" s="0" t="s">
        <v>159</v>
      </c>
    </row>
    <row customHeight="1" ht="11.25">
      <c r="A13" s="0" t="s">
        <v>16</v>
      </c>
      <c r="B13" s="0" t="s">
        <v>3149</v>
      </c>
      <c r="C13" s="0" t="s">
        <v>3150</v>
      </c>
      <c r="D13" s="0" t="s">
        <v>3155</v>
      </c>
      <c r="E13" s="0" t="s">
        <v>3156</v>
      </c>
      <c r="F13" s="0" t="s">
        <v>3138</v>
      </c>
      <c r="G13" s="0" t="s">
        <v>160</v>
      </c>
    </row>
    <row customHeight="1" ht="11.25">
      <c r="A14" s="0" t="s">
        <v>16</v>
      </c>
      <c r="B14" s="0" t="s">
        <v>3149</v>
      </c>
      <c r="C14" s="0" t="s">
        <v>3150</v>
      </c>
      <c r="D14" s="0" t="s">
        <v>3157</v>
      </c>
      <c r="E14" s="0" t="s">
        <v>3158</v>
      </c>
      <c r="F14" s="0" t="s">
        <v>3138</v>
      </c>
      <c r="G14" s="0" t="s">
        <v>161</v>
      </c>
    </row>
    <row customHeight="1" ht="11.25">
      <c r="A15" s="0" t="s">
        <v>16</v>
      </c>
      <c r="B15" s="0" t="s">
        <v>3149</v>
      </c>
      <c r="C15" s="0" t="s">
        <v>3150</v>
      </c>
      <c r="D15" s="0" t="s">
        <v>3159</v>
      </c>
      <c r="E15" s="0" t="s">
        <v>3160</v>
      </c>
      <c r="F15" s="0" t="s">
        <v>3138</v>
      </c>
      <c r="G15" s="0" t="s">
        <v>162</v>
      </c>
    </row>
    <row customHeight="1" ht="11.25">
      <c r="A16" s="0" t="s">
        <v>16</v>
      </c>
      <c r="B16" s="0" t="s">
        <v>3149</v>
      </c>
      <c r="C16" s="0" t="s">
        <v>3150</v>
      </c>
      <c r="D16" s="0" t="s">
        <v>3161</v>
      </c>
      <c r="E16" s="0" t="s">
        <v>3162</v>
      </c>
      <c r="F16" s="0" t="s">
        <v>3138</v>
      </c>
      <c r="G16" s="0" t="s">
        <v>1486</v>
      </c>
    </row>
    <row customHeight="1" ht="11.25">
      <c r="A17" s="0" t="s">
        <v>16</v>
      </c>
      <c r="B17" s="0" t="s">
        <v>3164</v>
      </c>
      <c r="C17" s="0" t="s">
        <v>3165</v>
      </c>
      <c r="D17" s="0" t="s">
        <v>3166</v>
      </c>
      <c r="E17" s="0" t="s">
        <v>3167</v>
      </c>
      <c r="F17" s="0" t="s">
        <v>3138</v>
      </c>
      <c r="G17" s="0" t="s">
        <v>1503</v>
      </c>
    </row>
    <row customHeight="1" ht="11.25">
      <c r="A18" s="0" t="s">
        <v>16</v>
      </c>
      <c r="B18" s="0" t="s">
        <v>3164</v>
      </c>
      <c r="C18" s="0" t="s">
        <v>3165</v>
      </c>
      <c r="D18" s="0" t="s">
        <v>3164</v>
      </c>
      <c r="E18" s="0" t="s">
        <v>3165</v>
      </c>
      <c r="F18" s="0" t="s">
        <v>3135</v>
      </c>
      <c r="G18" s="0" t="s">
        <v>1517</v>
      </c>
    </row>
    <row customHeight="1" ht="11.25">
      <c r="A19" s="0" t="s">
        <v>16</v>
      </c>
      <c r="B19" s="0" t="s">
        <v>3164</v>
      </c>
      <c r="C19" s="0" t="s">
        <v>3165</v>
      </c>
      <c r="D19" s="0" t="s">
        <v>3168</v>
      </c>
      <c r="E19" s="0" t="s">
        <v>3169</v>
      </c>
      <c r="F19" s="0" t="s">
        <v>3134</v>
      </c>
      <c r="G19" s="0" t="s">
        <v>1529</v>
      </c>
    </row>
    <row customHeight="1" ht="11.25">
      <c r="A20" s="0" t="s">
        <v>16</v>
      </c>
      <c r="B20" s="0" t="s">
        <v>3164</v>
      </c>
      <c r="C20" s="0" t="s">
        <v>3165</v>
      </c>
      <c r="D20" s="0" t="s">
        <v>3170</v>
      </c>
      <c r="E20" s="0" t="s">
        <v>3171</v>
      </c>
      <c r="F20" s="0" t="s">
        <v>3134</v>
      </c>
      <c r="G20" s="0" t="s">
        <v>1538</v>
      </c>
    </row>
    <row customHeight="1" ht="11.25">
      <c r="A21" s="0" t="s">
        <v>16</v>
      </c>
      <c r="B21" s="0" t="s">
        <v>3164</v>
      </c>
      <c r="C21" s="0" t="s">
        <v>3165</v>
      </c>
      <c r="D21" s="0" t="s">
        <v>3172</v>
      </c>
      <c r="E21" s="0" t="s">
        <v>3173</v>
      </c>
      <c r="F21" s="0" t="s">
        <v>3138</v>
      </c>
      <c r="G21" s="0" t="s">
        <v>1554</v>
      </c>
    </row>
    <row customHeight="1" ht="11.25">
      <c r="A22" s="0" t="s">
        <v>16</v>
      </c>
      <c r="B22" s="0" t="s">
        <v>3164</v>
      </c>
      <c r="C22" s="0" t="s">
        <v>3165</v>
      </c>
      <c r="D22" s="0" t="s">
        <v>3174</v>
      </c>
      <c r="E22" s="0" t="s">
        <v>3175</v>
      </c>
      <c r="F22" s="0" t="s">
        <v>3134</v>
      </c>
      <c r="G22" s="0" t="s">
        <v>1561</v>
      </c>
    </row>
    <row customHeight="1" ht="11.25">
      <c r="A23" s="0" t="s">
        <v>16</v>
      </c>
      <c r="B23" s="0" t="s">
        <v>3164</v>
      </c>
      <c r="C23" s="0" t="s">
        <v>3165</v>
      </c>
      <c r="D23" s="0" t="s">
        <v>3176</v>
      </c>
      <c r="E23" s="0" t="s">
        <v>3177</v>
      </c>
      <c r="F23" s="0" t="s">
        <v>3134</v>
      </c>
      <c r="G23" s="0" t="s">
        <v>1569</v>
      </c>
    </row>
    <row customHeight="1" ht="11.25">
      <c r="A24" s="0" t="s">
        <v>16</v>
      </c>
      <c r="B24" s="0" t="s">
        <v>3164</v>
      </c>
      <c r="C24" s="0" t="s">
        <v>3165</v>
      </c>
      <c r="D24" s="0" t="s">
        <v>3178</v>
      </c>
      <c r="E24" s="0" t="s">
        <v>3179</v>
      </c>
      <c r="F24" s="0" t="s">
        <v>3134</v>
      </c>
      <c r="G24" s="0" t="s">
        <v>1576</v>
      </c>
    </row>
    <row customHeight="1" ht="11.25">
      <c r="A25" s="0" t="s">
        <v>16</v>
      </c>
      <c r="B25" s="0" t="s">
        <v>3164</v>
      </c>
      <c r="C25" s="0" t="s">
        <v>3165</v>
      </c>
      <c r="D25" s="0" t="s">
        <v>3180</v>
      </c>
      <c r="E25" s="0" t="s">
        <v>3181</v>
      </c>
      <c r="F25" s="0" t="s">
        <v>3138</v>
      </c>
      <c r="G25" s="0" t="s">
        <v>1580</v>
      </c>
    </row>
    <row customHeight="1" ht="11.25">
      <c r="A26" s="0" t="s">
        <v>16</v>
      </c>
      <c r="B26" s="0" t="s">
        <v>3164</v>
      </c>
      <c r="C26" s="0" t="s">
        <v>3165</v>
      </c>
      <c r="D26" s="0" t="s">
        <v>3182</v>
      </c>
      <c r="E26" s="0" t="s">
        <v>3183</v>
      </c>
      <c r="F26" s="0" t="s">
        <v>3138</v>
      </c>
      <c r="G26" s="0" t="s">
        <v>1585</v>
      </c>
    </row>
    <row customHeight="1" ht="11.25">
      <c r="A27" s="0" t="s">
        <v>16</v>
      </c>
      <c r="B27" s="0" t="s">
        <v>3164</v>
      </c>
      <c r="C27" s="0" t="s">
        <v>3165</v>
      </c>
      <c r="D27" s="0" t="s">
        <v>3184</v>
      </c>
      <c r="E27" s="0" t="s">
        <v>3185</v>
      </c>
      <c r="F27" s="0" t="s">
        <v>3138</v>
      </c>
      <c r="G27" s="0" t="s">
        <v>1593</v>
      </c>
    </row>
    <row customHeight="1" ht="11.25">
      <c r="A28" s="0" t="s">
        <v>16</v>
      </c>
      <c r="B28" s="0" t="s">
        <v>107</v>
      </c>
      <c r="C28" s="0" t="s">
        <v>108</v>
      </c>
      <c r="D28" s="0" t="s">
        <v>107</v>
      </c>
      <c r="E28" s="0" t="s">
        <v>108</v>
      </c>
      <c r="F28" s="0" t="s">
        <v>3163</v>
      </c>
      <c r="G28" s="0" t="s">
        <v>106</v>
      </c>
    </row>
    <row customHeight="1" ht="11.25">
      <c r="A29" s="0" t="s">
        <v>16</v>
      </c>
      <c r="B29" s="0" t="s">
        <v>3186</v>
      </c>
      <c r="C29" s="0" t="s">
        <v>3187</v>
      </c>
      <c r="D29" s="0" t="s">
        <v>3186</v>
      </c>
      <c r="E29" s="0" t="s">
        <v>3187</v>
      </c>
      <c r="F29" s="0" t="s">
        <v>3163</v>
      </c>
      <c r="G29" s="0" t="s">
        <v>1597</v>
      </c>
    </row>
    <row customHeight="1" ht="11.25">
      <c r="A30" s="0" t="s">
        <v>16</v>
      </c>
      <c r="B30" s="0" t="s">
        <v>3188</v>
      </c>
      <c r="C30" s="0" t="s">
        <v>3189</v>
      </c>
      <c r="D30" s="0" t="s">
        <v>3188</v>
      </c>
      <c r="E30" s="0" t="s">
        <v>3189</v>
      </c>
      <c r="F30" s="0" t="s">
        <v>3163</v>
      </c>
      <c r="G30" s="0" t="s">
        <v>1603</v>
      </c>
    </row>
    <row customHeight="1" ht="11.25">
      <c r="A31" s="0" t="s">
        <v>16</v>
      </c>
      <c r="B31" s="0" t="s">
        <v>3190</v>
      </c>
      <c r="C31" s="0" t="s">
        <v>3191</v>
      </c>
      <c r="D31" s="0" t="s">
        <v>3192</v>
      </c>
      <c r="E31" s="0" t="s">
        <v>3193</v>
      </c>
      <c r="F31" s="0" t="s">
        <v>3138</v>
      </c>
      <c r="G31" s="0" t="s">
        <v>1605</v>
      </c>
    </row>
    <row customHeight="1" ht="11.25">
      <c r="A32" s="0" t="s">
        <v>16</v>
      </c>
      <c r="B32" s="0" t="s">
        <v>3190</v>
      </c>
      <c r="C32" s="0" t="s">
        <v>3191</v>
      </c>
      <c r="D32" s="0" t="s">
        <v>3194</v>
      </c>
      <c r="E32" s="0" t="s">
        <v>3195</v>
      </c>
      <c r="F32" s="0" t="s">
        <v>3138</v>
      </c>
      <c r="G32" s="0" t="s">
        <v>1607</v>
      </c>
    </row>
    <row customHeight="1" ht="11.25">
      <c r="A33" s="0" t="s">
        <v>16</v>
      </c>
      <c r="B33" s="0" t="s">
        <v>3190</v>
      </c>
      <c r="C33" s="0" t="s">
        <v>3191</v>
      </c>
      <c r="D33" s="0" t="s">
        <v>3196</v>
      </c>
      <c r="E33" s="0" t="s">
        <v>3197</v>
      </c>
      <c r="F33" s="0" t="s">
        <v>3138</v>
      </c>
      <c r="G33" s="0" t="s">
        <v>1609</v>
      </c>
    </row>
    <row customHeight="1" ht="11.25">
      <c r="A34" s="0" t="s">
        <v>16</v>
      </c>
      <c r="B34" s="0" t="s">
        <v>3190</v>
      </c>
      <c r="C34" s="0" t="s">
        <v>3191</v>
      </c>
      <c r="D34" s="0" t="s">
        <v>3190</v>
      </c>
      <c r="E34" s="0" t="s">
        <v>3191</v>
      </c>
      <c r="F34" s="0" t="s">
        <v>3135</v>
      </c>
      <c r="G34" s="0" t="s">
        <v>1614</v>
      </c>
    </row>
    <row customHeight="1" ht="11.25">
      <c r="A35" s="0" t="s">
        <v>16</v>
      </c>
      <c r="B35" s="0" t="s">
        <v>3190</v>
      </c>
      <c r="C35" s="0" t="s">
        <v>3191</v>
      </c>
      <c r="D35" s="0" t="s">
        <v>3198</v>
      </c>
      <c r="E35" s="0" t="s">
        <v>3199</v>
      </c>
      <c r="F35" s="0" t="s">
        <v>3134</v>
      </c>
      <c r="G35" s="0" t="s">
        <v>1619</v>
      </c>
    </row>
    <row customHeight="1" ht="11.25">
      <c r="A36" s="0" t="s">
        <v>16</v>
      </c>
      <c r="B36" s="0" t="s">
        <v>3190</v>
      </c>
      <c r="C36" s="0" t="s">
        <v>3191</v>
      </c>
      <c r="D36" s="0" t="s">
        <v>3200</v>
      </c>
      <c r="E36" s="0" t="s">
        <v>3201</v>
      </c>
      <c r="F36" s="0" t="s">
        <v>3138</v>
      </c>
      <c r="G36" s="0" t="s">
        <v>1623</v>
      </c>
    </row>
    <row customHeight="1" ht="11.25">
      <c r="A37" s="0" t="s">
        <v>16</v>
      </c>
      <c r="B37" s="0" t="s">
        <v>3190</v>
      </c>
      <c r="C37" s="0" t="s">
        <v>3191</v>
      </c>
      <c r="D37" s="0" t="s">
        <v>3202</v>
      </c>
      <c r="E37" s="0" t="s">
        <v>3203</v>
      </c>
      <c r="F37" s="0" t="s">
        <v>3138</v>
      </c>
      <c r="G37" s="0" t="s">
        <v>1631</v>
      </c>
    </row>
    <row customHeight="1" ht="11.25">
      <c r="A38" s="0" t="s">
        <v>16</v>
      </c>
      <c r="B38" s="0" t="s">
        <v>3190</v>
      </c>
      <c r="C38" s="0" t="s">
        <v>3191</v>
      </c>
      <c r="D38" s="0" t="s">
        <v>3204</v>
      </c>
      <c r="E38" s="0" t="s">
        <v>3205</v>
      </c>
      <c r="F38" s="0" t="s">
        <v>3138</v>
      </c>
      <c r="G38" s="0" t="s">
        <v>1637</v>
      </c>
    </row>
    <row customHeight="1" ht="11.25">
      <c r="A39" s="0" t="s">
        <v>16</v>
      </c>
      <c r="B39" s="0" t="s">
        <v>3190</v>
      </c>
      <c r="C39" s="0" t="s">
        <v>3191</v>
      </c>
      <c r="D39" s="0" t="s">
        <v>3206</v>
      </c>
      <c r="E39" s="0" t="s">
        <v>3207</v>
      </c>
      <c r="F39" s="0" t="s">
        <v>3138</v>
      </c>
      <c r="G39" s="0" t="s">
        <v>1642</v>
      </c>
    </row>
    <row customHeight="1" ht="11.25">
      <c r="A40" s="0" t="s">
        <v>16</v>
      </c>
      <c r="B40" s="0" t="s">
        <v>3208</v>
      </c>
      <c r="C40" s="0" t="s">
        <v>3209</v>
      </c>
      <c r="D40" s="0" t="s">
        <v>3208</v>
      </c>
      <c r="E40" s="0" t="s">
        <v>3209</v>
      </c>
      <c r="F40" s="0" t="s">
        <v>3163</v>
      </c>
      <c r="G40" s="0" t="s">
        <v>1646</v>
      </c>
    </row>
    <row customHeight="1" ht="11.25">
      <c r="A41" s="0" t="s">
        <v>16</v>
      </c>
      <c r="B41" s="0" t="s">
        <v>3210</v>
      </c>
      <c r="C41" s="0" t="s">
        <v>3211</v>
      </c>
      <c r="D41" s="0" t="s">
        <v>3212</v>
      </c>
      <c r="E41" s="0" t="s">
        <v>3213</v>
      </c>
      <c r="F41" s="0" t="s">
        <v>3138</v>
      </c>
      <c r="G41" s="0" t="s">
        <v>1649</v>
      </c>
    </row>
    <row customHeight="1" ht="11.25">
      <c r="A42" s="0" t="s">
        <v>16</v>
      </c>
      <c r="B42" s="0" t="s">
        <v>3210</v>
      </c>
      <c r="C42" s="0" t="s">
        <v>3211</v>
      </c>
      <c r="D42" s="0" t="s">
        <v>3214</v>
      </c>
      <c r="E42" s="0" t="s">
        <v>3215</v>
      </c>
      <c r="F42" s="0" t="s">
        <v>3138</v>
      </c>
      <c r="G42" s="0" t="s">
        <v>1656</v>
      </c>
    </row>
    <row customHeight="1" ht="11.25">
      <c r="A43" s="0" t="s">
        <v>16</v>
      </c>
      <c r="B43" s="0" t="s">
        <v>3210</v>
      </c>
      <c r="C43" s="0" t="s">
        <v>3211</v>
      </c>
      <c r="D43" s="0" t="s">
        <v>3216</v>
      </c>
      <c r="E43" s="0" t="s">
        <v>3217</v>
      </c>
      <c r="F43" s="0" t="s">
        <v>3138</v>
      </c>
      <c r="G43" s="0" t="s">
        <v>1665</v>
      </c>
    </row>
    <row customHeight="1" ht="11.25">
      <c r="A44" s="0" t="s">
        <v>16</v>
      </c>
      <c r="B44" s="0" t="s">
        <v>3210</v>
      </c>
      <c r="C44" s="0" t="s">
        <v>3211</v>
      </c>
      <c r="D44" s="0" t="s">
        <v>3218</v>
      </c>
      <c r="E44" s="0" t="s">
        <v>3219</v>
      </c>
      <c r="F44" s="0" t="s">
        <v>3138</v>
      </c>
      <c r="G44" s="0" t="s">
        <v>1670</v>
      </c>
    </row>
    <row customHeight="1" ht="11.25">
      <c r="A45" s="0" t="s">
        <v>16</v>
      </c>
      <c r="B45" s="0" t="s">
        <v>3210</v>
      </c>
      <c r="C45" s="0" t="s">
        <v>3211</v>
      </c>
      <c r="D45" s="0" t="s">
        <v>3220</v>
      </c>
      <c r="E45" s="0" t="s">
        <v>3221</v>
      </c>
      <c r="F45" s="0" t="s">
        <v>3134</v>
      </c>
      <c r="G45" s="0" t="s">
        <v>1674</v>
      </c>
    </row>
    <row customHeight="1" ht="11.25">
      <c r="A46" s="0" t="s">
        <v>16</v>
      </c>
      <c r="B46" s="0" t="s">
        <v>3210</v>
      </c>
      <c r="C46" s="0" t="s">
        <v>3211</v>
      </c>
      <c r="D46" s="0" t="s">
        <v>3222</v>
      </c>
      <c r="E46" s="0" t="s">
        <v>3223</v>
      </c>
      <c r="F46" s="0" t="s">
        <v>3138</v>
      </c>
      <c r="G46" s="0" t="s">
        <v>1680</v>
      </c>
    </row>
    <row customHeight="1" ht="11.25">
      <c r="A47" s="0" t="s">
        <v>16</v>
      </c>
      <c r="B47" s="0" t="s">
        <v>3210</v>
      </c>
      <c r="C47" s="0" t="s">
        <v>3211</v>
      </c>
      <c r="D47" s="0" t="s">
        <v>3210</v>
      </c>
      <c r="E47" s="0" t="s">
        <v>3211</v>
      </c>
      <c r="F47" s="0" t="s">
        <v>3135</v>
      </c>
      <c r="G47" s="0" t="s">
        <v>1685</v>
      </c>
    </row>
    <row customHeight="1" ht="11.25">
      <c r="A48" s="0" t="s">
        <v>16</v>
      </c>
      <c r="B48" s="0" t="s">
        <v>3210</v>
      </c>
      <c r="C48" s="0" t="s">
        <v>3211</v>
      </c>
      <c r="D48" s="0" t="s">
        <v>3224</v>
      </c>
      <c r="E48" s="0" t="s">
        <v>3225</v>
      </c>
      <c r="F48" s="0" t="s">
        <v>3134</v>
      </c>
      <c r="G48" s="0" t="s">
        <v>1688</v>
      </c>
    </row>
    <row customHeight="1" ht="11.25">
      <c r="A49" s="0" t="s">
        <v>16</v>
      </c>
      <c r="B49" s="0" t="s">
        <v>3210</v>
      </c>
      <c r="C49" s="0" t="s">
        <v>3211</v>
      </c>
      <c r="D49" s="0" t="s">
        <v>3226</v>
      </c>
      <c r="E49" s="0" t="s">
        <v>3227</v>
      </c>
      <c r="F49" s="0" t="s">
        <v>3138</v>
      </c>
      <c r="G49" s="0" t="s">
        <v>1691</v>
      </c>
    </row>
    <row customHeight="1" ht="11.25">
      <c r="A50" s="0" t="s">
        <v>16</v>
      </c>
      <c r="B50" s="0" t="s">
        <v>3228</v>
      </c>
      <c r="C50" s="0" t="s">
        <v>3229</v>
      </c>
      <c r="D50" s="0" t="s">
        <v>3228</v>
      </c>
      <c r="E50" s="0" t="s">
        <v>3229</v>
      </c>
      <c r="F50" s="0" t="s">
        <v>3163</v>
      </c>
      <c r="G50" s="0" t="s">
        <v>1696</v>
      </c>
    </row>
    <row customHeight="1" ht="11.25">
      <c r="A51" s="0" t="s">
        <v>16</v>
      </c>
      <c r="B51" s="0" t="s">
        <v>3230</v>
      </c>
      <c r="C51" s="0" t="s">
        <v>3231</v>
      </c>
      <c r="D51" s="0" t="s">
        <v>3232</v>
      </c>
      <c r="E51" s="0" t="s">
        <v>3233</v>
      </c>
      <c r="F51" s="0" t="s">
        <v>3134</v>
      </c>
      <c r="G51" s="0" t="s">
        <v>1700</v>
      </c>
    </row>
    <row customHeight="1" ht="11.25">
      <c r="A52" s="0" t="s">
        <v>16</v>
      </c>
      <c r="B52" s="0" t="s">
        <v>3230</v>
      </c>
      <c r="C52" s="0" t="s">
        <v>3231</v>
      </c>
      <c r="D52" s="0" t="s">
        <v>3234</v>
      </c>
      <c r="E52" s="0" t="s">
        <v>3235</v>
      </c>
      <c r="F52" s="0" t="s">
        <v>3138</v>
      </c>
      <c r="G52" s="0" t="s">
        <v>1702</v>
      </c>
    </row>
    <row customHeight="1" ht="11.25">
      <c r="A53" s="0" t="s">
        <v>16</v>
      </c>
      <c r="B53" s="0" t="s">
        <v>3230</v>
      </c>
      <c r="C53" s="0" t="s">
        <v>3231</v>
      </c>
      <c r="D53" s="0" t="s">
        <v>3236</v>
      </c>
      <c r="E53" s="0" t="s">
        <v>3237</v>
      </c>
      <c r="F53" s="0" t="s">
        <v>3138</v>
      </c>
      <c r="G53" s="0" t="s">
        <v>1705</v>
      </c>
    </row>
    <row customHeight="1" ht="11.25">
      <c r="A54" s="0" t="s">
        <v>16</v>
      </c>
      <c r="B54" s="0" t="s">
        <v>3230</v>
      </c>
      <c r="C54" s="0" t="s">
        <v>3231</v>
      </c>
      <c r="D54" s="0" t="s">
        <v>3238</v>
      </c>
      <c r="E54" s="0" t="s">
        <v>3239</v>
      </c>
      <c r="F54" s="0" t="s">
        <v>3138</v>
      </c>
      <c r="G54" s="0" t="s">
        <v>1710</v>
      </c>
    </row>
    <row customHeight="1" ht="11.25">
      <c r="A55" s="0" t="s">
        <v>16</v>
      </c>
      <c r="B55" s="0" t="s">
        <v>3230</v>
      </c>
      <c r="C55" s="0" t="s">
        <v>3231</v>
      </c>
      <c r="D55" s="0" t="s">
        <v>3230</v>
      </c>
      <c r="E55" s="0" t="s">
        <v>3231</v>
      </c>
      <c r="F55" s="0" t="s">
        <v>3135</v>
      </c>
      <c r="G55" s="0" t="s">
        <v>1713</v>
      </c>
    </row>
    <row customHeight="1" ht="11.25">
      <c r="A56" s="0" t="s">
        <v>16</v>
      </c>
      <c r="B56" s="0" t="s">
        <v>3230</v>
      </c>
      <c r="C56" s="0" t="s">
        <v>3231</v>
      </c>
      <c r="D56" s="0" t="s">
        <v>3240</v>
      </c>
      <c r="E56" s="0" t="s">
        <v>3241</v>
      </c>
      <c r="F56" s="0" t="s">
        <v>3134</v>
      </c>
      <c r="G56" s="0" t="s">
        <v>1716</v>
      </c>
    </row>
    <row customHeight="1" ht="11.25">
      <c r="A57" s="0" t="s">
        <v>16</v>
      </c>
      <c r="B57" s="0" t="s">
        <v>3230</v>
      </c>
      <c r="C57" s="0" t="s">
        <v>3231</v>
      </c>
      <c r="D57" s="0" t="s">
        <v>3242</v>
      </c>
      <c r="E57" s="0" t="s">
        <v>3243</v>
      </c>
      <c r="F57" s="0" t="s">
        <v>3138</v>
      </c>
      <c r="G57" s="0" t="s">
        <v>1719</v>
      </c>
    </row>
    <row customHeight="1" ht="11.25">
      <c r="A58" s="0" t="s">
        <v>16</v>
      </c>
      <c r="B58" s="0" t="s">
        <v>3230</v>
      </c>
      <c r="C58" s="0" t="s">
        <v>3231</v>
      </c>
      <c r="D58" s="0" t="s">
        <v>3244</v>
      </c>
      <c r="E58" s="0" t="s">
        <v>3245</v>
      </c>
      <c r="F58" s="0" t="s">
        <v>3134</v>
      </c>
      <c r="G58" s="0" t="s">
        <v>1723</v>
      </c>
    </row>
    <row customHeight="1" ht="11.25">
      <c r="A59" s="0" t="s">
        <v>16</v>
      </c>
      <c r="B59" s="0" t="s">
        <v>3230</v>
      </c>
      <c r="C59" s="0" t="s">
        <v>3231</v>
      </c>
      <c r="D59" s="0" t="s">
        <v>3246</v>
      </c>
      <c r="E59" s="0" t="s">
        <v>3247</v>
      </c>
      <c r="F59" s="0" t="s">
        <v>3138</v>
      </c>
      <c r="G59" s="0" t="s">
        <v>1727</v>
      </c>
    </row>
    <row customHeight="1" ht="11.25">
      <c r="A60" s="0" t="s">
        <v>16</v>
      </c>
      <c r="B60" s="0" t="s">
        <v>3230</v>
      </c>
      <c r="C60" s="0" t="s">
        <v>3231</v>
      </c>
      <c r="D60" s="0" t="s">
        <v>3248</v>
      </c>
      <c r="E60" s="0" t="s">
        <v>3249</v>
      </c>
      <c r="F60" s="0" t="s">
        <v>3134</v>
      </c>
      <c r="G60" s="0" t="s">
        <v>3250</v>
      </c>
    </row>
    <row customHeight="1" ht="11.25">
      <c r="A61" s="0" t="s">
        <v>16</v>
      </c>
      <c r="B61" s="0" t="s">
        <v>3230</v>
      </c>
      <c r="C61" s="0" t="s">
        <v>3231</v>
      </c>
      <c r="D61" s="0" t="s">
        <v>3251</v>
      </c>
      <c r="E61" s="0" t="s">
        <v>3252</v>
      </c>
      <c r="F61" s="0" t="s">
        <v>3138</v>
      </c>
      <c r="G61" s="0" t="s">
        <v>3253</v>
      </c>
    </row>
    <row customHeight="1" ht="11.25">
      <c r="A62" s="0" t="s">
        <v>16</v>
      </c>
      <c r="B62" s="0" t="s">
        <v>3230</v>
      </c>
      <c r="C62" s="0" t="s">
        <v>3231</v>
      </c>
      <c r="D62" s="0" t="s">
        <v>3254</v>
      </c>
      <c r="E62" s="0" t="s">
        <v>3255</v>
      </c>
      <c r="F62" s="0" t="s">
        <v>3138</v>
      </c>
      <c r="G62" s="0" t="s">
        <v>3256</v>
      </c>
    </row>
    <row customHeight="1" ht="11.25">
      <c r="A63" s="0" t="s">
        <v>16</v>
      </c>
      <c r="B63" s="0" t="s">
        <v>111</v>
      </c>
      <c r="C63" s="0" t="s">
        <v>112</v>
      </c>
      <c r="D63" s="0" t="s">
        <v>111</v>
      </c>
      <c r="E63" s="0" t="s">
        <v>112</v>
      </c>
      <c r="F63" s="0" t="s">
        <v>3163</v>
      </c>
      <c r="G63" s="0" t="s">
        <v>110</v>
      </c>
    </row>
    <row customHeight="1" ht="11.25">
      <c r="A64" s="0" t="s">
        <v>16</v>
      </c>
      <c r="B64" s="0" t="s">
        <v>3257</v>
      </c>
      <c r="C64" s="0" t="s">
        <v>3258</v>
      </c>
      <c r="D64" s="0" t="s">
        <v>3257</v>
      </c>
      <c r="E64" s="0" t="s">
        <v>3258</v>
      </c>
      <c r="F64" s="0" t="s">
        <v>3163</v>
      </c>
      <c r="G64" s="0" t="s">
        <v>3259</v>
      </c>
    </row>
    <row customHeight="1" ht="11.25">
      <c r="A65" s="0" t="s">
        <v>16</v>
      </c>
      <c r="B65" s="0" t="s">
        <v>3260</v>
      </c>
      <c r="C65" s="0" t="s">
        <v>3261</v>
      </c>
      <c r="D65" s="0" t="s">
        <v>3260</v>
      </c>
      <c r="E65" s="0" t="s">
        <v>3261</v>
      </c>
      <c r="F65" s="0" t="s">
        <v>3163</v>
      </c>
      <c r="G65" s="0" t="s">
        <v>3262</v>
      </c>
    </row>
    <row customHeight="1" ht="11.25">
      <c r="A66" s="0" t="s">
        <v>16</v>
      </c>
      <c r="B66" s="0" t="s">
        <v>3263</v>
      </c>
      <c r="C66" s="0" t="s">
        <v>3264</v>
      </c>
      <c r="D66" s="0" t="s">
        <v>3265</v>
      </c>
      <c r="E66" s="0" t="s">
        <v>3266</v>
      </c>
      <c r="F66" s="0" t="s">
        <v>3134</v>
      </c>
      <c r="G66" s="0" t="s">
        <v>2044</v>
      </c>
    </row>
    <row customHeight="1" ht="11.25">
      <c r="A67" s="0" t="s">
        <v>16</v>
      </c>
      <c r="B67" s="0" t="s">
        <v>3263</v>
      </c>
      <c r="C67" s="0" t="s">
        <v>3264</v>
      </c>
      <c r="D67" s="0" t="s">
        <v>3267</v>
      </c>
      <c r="E67" s="0" t="s">
        <v>3268</v>
      </c>
      <c r="F67" s="0" t="s">
        <v>3138</v>
      </c>
      <c r="G67" s="0" t="s">
        <v>3269</v>
      </c>
    </row>
    <row customHeight="1" ht="11.25">
      <c r="A68" s="0" t="s">
        <v>16</v>
      </c>
      <c r="B68" s="0" t="s">
        <v>3263</v>
      </c>
      <c r="C68" s="0" t="s">
        <v>3264</v>
      </c>
      <c r="D68" s="0" t="s">
        <v>3270</v>
      </c>
      <c r="E68" s="0" t="s">
        <v>3271</v>
      </c>
      <c r="F68" s="0" t="s">
        <v>3134</v>
      </c>
      <c r="G68" s="0" t="s">
        <v>2247</v>
      </c>
    </row>
    <row customHeight="1" ht="11.25">
      <c r="A69" s="0" t="s">
        <v>16</v>
      </c>
      <c r="B69" s="0" t="s">
        <v>3263</v>
      </c>
      <c r="C69" s="0" t="s">
        <v>3264</v>
      </c>
      <c r="D69" s="0" t="s">
        <v>3272</v>
      </c>
      <c r="E69" s="0" t="s">
        <v>3273</v>
      </c>
      <c r="F69" s="0" t="s">
        <v>3134</v>
      </c>
      <c r="G69" s="0" t="s">
        <v>3274</v>
      </c>
    </row>
    <row customHeight="1" ht="11.25">
      <c r="A70" s="0" t="s">
        <v>16</v>
      </c>
      <c r="B70" s="0" t="s">
        <v>3263</v>
      </c>
      <c r="C70" s="0" t="s">
        <v>3264</v>
      </c>
      <c r="D70" s="0" t="s">
        <v>3275</v>
      </c>
      <c r="E70" s="0" t="s">
        <v>3276</v>
      </c>
      <c r="F70" s="0" t="s">
        <v>3134</v>
      </c>
      <c r="G70" s="0" t="s">
        <v>3277</v>
      </c>
    </row>
    <row customHeight="1" ht="11.25">
      <c r="A71" s="0" t="s">
        <v>16</v>
      </c>
      <c r="B71" s="0" t="s">
        <v>3263</v>
      </c>
      <c r="C71" s="0" t="s">
        <v>3264</v>
      </c>
      <c r="D71" s="0" t="s">
        <v>3278</v>
      </c>
      <c r="E71" s="0" t="s">
        <v>3279</v>
      </c>
      <c r="F71" s="0" t="s">
        <v>3134</v>
      </c>
      <c r="G71" s="0" t="s">
        <v>3280</v>
      </c>
    </row>
    <row customHeight="1" ht="11.25">
      <c r="A72" s="0" t="s">
        <v>16</v>
      </c>
      <c r="B72" s="0" t="s">
        <v>3263</v>
      </c>
      <c r="C72" s="0" t="s">
        <v>3264</v>
      </c>
      <c r="D72" s="0" t="s">
        <v>3281</v>
      </c>
      <c r="E72" s="0" t="s">
        <v>3282</v>
      </c>
      <c r="F72" s="0" t="s">
        <v>3283</v>
      </c>
      <c r="G72" s="0" t="s">
        <v>3284</v>
      </c>
    </row>
    <row customHeight="1" ht="11.25">
      <c r="A73" s="0" t="s">
        <v>16</v>
      </c>
      <c r="B73" s="0" t="s">
        <v>3263</v>
      </c>
      <c r="C73" s="0" t="s">
        <v>3264</v>
      </c>
      <c r="D73" s="0" t="s">
        <v>3263</v>
      </c>
      <c r="E73" s="0" t="s">
        <v>3264</v>
      </c>
      <c r="F73" s="0" t="s">
        <v>3135</v>
      </c>
      <c r="G73" s="0" t="s">
        <v>3285</v>
      </c>
    </row>
    <row customHeight="1" ht="11.25">
      <c r="A74" s="0" t="s">
        <v>16</v>
      </c>
      <c r="B74" s="0" t="s">
        <v>3263</v>
      </c>
      <c r="C74" s="0" t="s">
        <v>3264</v>
      </c>
      <c r="D74" s="0" t="s">
        <v>3286</v>
      </c>
      <c r="E74" s="0" t="s">
        <v>3287</v>
      </c>
      <c r="F74" s="0" t="s">
        <v>3134</v>
      </c>
      <c r="G74" s="0" t="s">
        <v>3288</v>
      </c>
    </row>
    <row customHeight="1" ht="11.25">
      <c r="A75" s="0" t="s">
        <v>16</v>
      </c>
      <c r="B75" s="0" t="s">
        <v>3289</v>
      </c>
      <c r="C75" s="0" t="s">
        <v>3290</v>
      </c>
      <c r="D75" s="0" t="s">
        <v>3289</v>
      </c>
      <c r="E75" s="0" t="s">
        <v>3290</v>
      </c>
      <c r="F75" s="0" t="s">
        <v>3163</v>
      </c>
      <c r="G75" s="0" t="s">
        <v>3291</v>
      </c>
    </row>
    <row customHeight="1" ht="11.25">
      <c r="A76" s="0" t="s">
        <v>16</v>
      </c>
      <c r="B76" s="0" t="s">
        <v>3292</v>
      </c>
      <c r="C76" s="0" t="s">
        <v>3293</v>
      </c>
      <c r="D76" s="0" t="s">
        <v>3294</v>
      </c>
      <c r="E76" s="0" t="s">
        <v>3295</v>
      </c>
      <c r="F76" s="0" t="s">
        <v>3134</v>
      </c>
      <c r="G76" s="0" t="s">
        <v>3296</v>
      </c>
    </row>
    <row customHeight="1" ht="11.25">
      <c r="A77" s="0" t="s">
        <v>16</v>
      </c>
      <c r="B77" s="0" t="s">
        <v>3292</v>
      </c>
      <c r="C77" s="0" t="s">
        <v>3293</v>
      </c>
      <c r="D77" s="0" t="s">
        <v>3297</v>
      </c>
      <c r="E77" s="0" t="s">
        <v>3298</v>
      </c>
      <c r="F77" s="0" t="s">
        <v>3134</v>
      </c>
      <c r="G77" s="0" t="s">
        <v>3299</v>
      </c>
    </row>
    <row customHeight="1" ht="11.25">
      <c r="A78" s="0" t="s">
        <v>16</v>
      </c>
      <c r="B78" s="0" t="s">
        <v>3292</v>
      </c>
      <c r="C78" s="0" t="s">
        <v>3293</v>
      </c>
      <c r="D78" s="0" t="s">
        <v>3300</v>
      </c>
      <c r="E78" s="0" t="s">
        <v>3301</v>
      </c>
      <c r="F78" s="0" t="s">
        <v>3138</v>
      </c>
      <c r="G78" s="0" t="s">
        <v>3302</v>
      </c>
    </row>
    <row customHeight="1" ht="11.25">
      <c r="A79" s="0" t="s">
        <v>16</v>
      </c>
      <c r="B79" s="0" t="s">
        <v>3292</v>
      </c>
      <c r="C79" s="0" t="s">
        <v>3293</v>
      </c>
      <c r="D79" s="0" t="s">
        <v>3303</v>
      </c>
      <c r="E79" s="0" t="s">
        <v>3304</v>
      </c>
      <c r="F79" s="0" t="s">
        <v>3138</v>
      </c>
      <c r="G79" s="0" t="s">
        <v>3305</v>
      </c>
    </row>
    <row customHeight="1" ht="11.25">
      <c r="A80" s="0" t="s">
        <v>16</v>
      </c>
      <c r="B80" s="0" t="s">
        <v>3292</v>
      </c>
      <c r="C80" s="0" t="s">
        <v>3293</v>
      </c>
      <c r="D80" s="0" t="s">
        <v>3306</v>
      </c>
      <c r="E80" s="0" t="s">
        <v>3307</v>
      </c>
      <c r="F80" s="0" t="s">
        <v>3283</v>
      </c>
      <c r="G80" s="0" t="s">
        <v>3308</v>
      </c>
    </row>
    <row customHeight="1" ht="11.25">
      <c r="A81" s="0" t="s">
        <v>16</v>
      </c>
      <c r="B81" s="0" t="s">
        <v>3292</v>
      </c>
      <c r="C81" s="0" t="s">
        <v>3293</v>
      </c>
      <c r="D81" s="0" t="s">
        <v>3309</v>
      </c>
      <c r="E81" s="0" t="s">
        <v>3310</v>
      </c>
      <c r="F81" s="0" t="s">
        <v>3138</v>
      </c>
      <c r="G81" s="0" t="s">
        <v>3311</v>
      </c>
    </row>
    <row customHeight="1" ht="11.25">
      <c r="A82" s="0" t="s">
        <v>16</v>
      </c>
      <c r="B82" s="0" t="s">
        <v>3292</v>
      </c>
      <c r="C82" s="0" t="s">
        <v>3293</v>
      </c>
      <c r="D82" s="0" t="s">
        <v>3312</v>
      </c>
      <c r="E82" s="0" t="s">
        <v>3313</v>
      </c>
      <c r="F82" s="0" t="s">
        <v>3138</v>
      </c>
      <c r="G82" s="0" t="s">
        <v>3314</v>
      </c>
    </row>
    <row customHeight="1" ht="11.25">
      <c r="A83" s="0" t="s">
        <v>16</v>
      </c>
      <c r="B83" s="0" t="s">
        <v>3292</v>
      </c>
      <c r="C83" s="0" t="s">
        <v>3293</v>
      </c>
      <c r="D83" s="0" t="s">
        <v>3315</v>
      </c>
      <c r="E83" s="0" t="s">
        <v>3316</v>
      </c>
      <c r="F83" s="0" t="s">
        <v>3138</v>
      </c>
      <c r="G83" s="0" t="s">
        <v>3317</v>
      </c>
    </row>
    <row customHeight="1" ht="11.25">
      <c r="A84" s="0" t="s">
        <v>16</v>
      </c>
      <c r="B84" s="0" t="s">
        <v>3292</v>
      </c>
      <c r="C84" s="0" t="s">
        <v>3293</v>
      </c>
      <c r="D84" s="0" t="s">
        <v>3292</v>
      </c>
      <c r="E84" s="0" t="s">
        <v>3293</v>
      </c>
      <c r="F84" s="0" t="s">
        <v>3135</v>
      </c>
      <c r="G84" s="0" t="s">
        <v>3318</v>
      </c>
    </row>
    <row customHeight="1" ht="11.25">
      <c r="A85" s="0" t="s">
        <v>16</v>
      </c>
      <c r="B85" s="0" t="s">
        <v>3292</v>
      </c>
      <c r="C85" s="0" t="s">
        <v>3293</v>
      </c>
      <c r="D85" s="0" t="s">
        <v>3319</v>
      </c>
      <c r="E85" s="0" t="s">
        <v>3320</v>
      </c>
      <c r="F85" s="0" t="s">
        <v>3138</v>
      </c>
      <c r="G85" s="0" t="s">
        <v>3321</v>
      </c>
    </row>
    <row customHeight="1" ht="11.25">
      <c r="A86" s="0" t="s">
        <v>16</v>
      </c>
      <c r="B86" s="0" t="s">
        <v>3292</v>
      </c>
      <c r="C86" s="0" t="s">
        <v>3293</v>
      </c>
      <c r="D86" s="0" t="s">
        <v>3322</v>
      </c>
      <c r="E86" s="0" t="s">
        <v>3323</v>
      </c>
      <c r="F86" s="0" t="s">
        <v>3138</v>
      </c>
      <c r="G86" s="0" t="s">
        <v>3324</v>
      </c>
    </row>
    <row customHeight="1" ht="11.25">
      <c r="A87" s="0" t="s">
        <v>16</v>
      </c>
      <c r="B87" s="0" t="s">
        <v>3292</v>
      </c>
      <c r="C87" s="0" t="s">
        <v>3293</v>
      </c>
      <c r="D87" s="0" t="s">
        <v>3325</v>
      </c>
      <c r="E87" s="0" t="s">
        <v>3326</v>
      </c>
      <c r="F87" s="0" t="s">
        <v>3138</v>
      </c>
      <c r="G87" s="0" t="s">
        <v>3327</v>
      </c>
    </row>
    <row customHeight="1" ht="11.25">
      <c r="A88" s="0" t="s">
        <v>16</v>
      </c>
      <c r="B88" s="0" t="s">
        <v>3292</v>
      </c>
      <c r="C88" s="0" t="s">
        <v>3293</v>
      </c>
      <c r="D88" s="0" t="s">
        <v>3328</v>
      </c>
      <c r="E88" s="0" t="s">
        <v>3329</v>
      </c>
      <c r="F88" s="0" t="s">
        <v>3138</v>
      </c>
      <c r="G88" s="0" t="s">
        <v>3330</v>
      </c>
    </row>
    <row customHeight="1" ht="11.25">
      <c r="A89" s="0" t="s">
        <v>16</v>
      </c>
      <c r="B89" s="0" t="s">
        <v>3292</v>
      </c>
      <c r="C89" s="0" t="s">
        <v>3293</v>
      </c>
      <c r="D89" s="0" t="s">
        <v>3331</v>
      </c>
      <c r="E89" s="0" t="s">
        <v>3332</v>
      </c>
      <c r="F89" s="0" t="s">
        <v>3134</v>
      </c>
      <c r="G89" s="0" t="s">
        <v>3333</v>
      </c>
    </row>
    <row customHeight="1" ht="11.25">
      <c r="A90" s="0" t="s">
        <v>16</v>
      </c>
      <c r="B90" s="0" t="s">
        <v>3334</v>
      </c>
      <c r="C90" s="0" t="s">
        <v>3335</v>
      </c>
      <c r="D90" s="0" t="s">
        <v>3334</v>
      </c>
      <c r="E90" s="0" t="s">
        <v>3335</v>
      </c>
      <c r="F90" s="0" t="s">
        <v>3163</v>
      </c>
      <c r="G90" s="0" t="s">
        <v>3336</v>
      </c>
    </row>
    <row customHeight="1" ht="11.25">
      <c r="A91" s="0" t="s">
        <v>16</v>
      </c>
      <c r="B91" s="0" t="s">
        <v>3337</v>
      </c>
      <c r="C91" s="0" t="s">
        <v>3338</v>
      </c>
      <c r="D91" s="0" t="s">
        <v>3337</v>
      </c>
      <c r="E91" s="0" t="s">
        <v>3338</v>
      </c>
      <c r="F91" s="0" t="s">
        <v>3163</v>
      </c>
      <c r="G91" s="0" t="s">
        <v>3339</v>
      </c>
    </row>
    <row customHeight="1" ht="11.25">
      <c r="A92" s="0" t="s">
        <v>16</v>
      </c>
      <c r="B92" s="0" t="s">
        <v>3340</v>
      </c>
      <c r="C92" s="0" t="s">
        <v>3341</v>
      </c>
      <c r="D92" s="0" t="s">
        <v>3342</v>
      </c>
      <c r="E92" s="0" t="s">
        <v>3343</v>
      </c>
      <c r="F92" s="0" t="s">
        <v>3138</v>
      </c>
      <c r="G92" s="0" t="s">
        <v>3344</v>
      </c>
    </row>
    <row customHeight="1" ht="11.25">
      <c r="A93" s="0" t="s">
        <v>16</v>
      </c>
      <c r="B93" s="0" t="s">
        <v>3340</v>
      </c>
      <c r="C93" s="0" t="s">
        <v>3341</v>
      </c>
      <c r="D93" s="0" t="s">
        <v>3345</v>
      </c>
      <c r="E93" s="0" t="s">
        <v>3346</v>
      </c>
      <c r="F93" s="0" t="s">
        <v>3138</v>
      </c>
      <c r="G93" s="0" t="s">
        <v>3347</v>
      </c>
    </row>
    <row customHeight="1" ht="11.25">
      <c r="A94" s="0" t="s">
        <v>16</v>
      </c>
      <c r="B94" s="0" t="s">
        <v>3340</v>
      </c>
      <c r="C94" s="0" t="s">
        <v>3341</v>
      </c>
      <c r="D94" s="0" t="s">
        <v>3348</v>
      </c>
      <c r="E94" s="0" t="s">
        <v>3349</v>
      </c>
      <c r="F94" s="0" t="s">
        <v>3138</v>
      </c>
      <c r="G94" s="0" t="s">
        <v>3350</v>
      </c>
    </row>
    <row customHeight="1" ht="11.25">
      <c r="A95" s="0" t="s">
        <v>16</v>
      </c>
      <c r="B95" s="0" t="s">
        <v>3340</v>
      </c>
      <c r="C95" s="0" t="s">
        <v>3341</v>
      </c>
      <c r="D95" s="0" t="s">
        <v>3351</v>
      </c>
      <c r="E95" s="0" t="s">
        <v>3352</v>
      </c>
      <c r="F95" s="0" t="s">
        <v>3138</v>
      </c>
      <c r="G95" s="0" t="s">
        <v>3353</v>
      </c>
    </row>
    <row customHeight="1" ht="11.25">
      <c r="A96" s="0" t="s">
        <v>16</v>
      </c>
      <c r="B96" s="0" t="s">
        <v>3340</v>
      </c>
      <c r="C96" s="0" t="s">
        <v>3341</v>
      </c>
      <c r="D96" s="0" t="s">
        <v>3354</v>
      </c>
      <c r="E96" s="0" t="s">
        <v>3355</v>
      </c>
      <c r="F96" s="0" t="s">
        <v>3138</v>
      </c>
      <c r="G96" s="0" t="s">
        <v>3356</v>
      </c>
    </row>
    <row customHeight="1" ht="11.25">
      <c r="A97" s="0" t="s">
        <v>16</v>
      </c>
      <c r="B97" s="0" t="s">
        <v>3340</v>
      </c>
      <c r="C97" s="0" t="s">
        <v>3341</v>
      </c>
      <c r="D97" s="0" t="s">
        <v>3357</v>
      </c>
      <c r="E97" s="0" t="s">
        <v>3358</v>
      </c>
      <c r="F97" s="0" t="s">
        <v>3138</v>
      </c>
      <c r="G97" s="0" t="s">
        <v>3359</v>
      </c>
    </row>
    <row customHeight="1" ht="11.25">
      <c r="A98" s="0" t="s">
        <v>16</v>
      </c>
      <c r="B98" s="0" t="s">
        <v>3340</v>
      </c>
      <c r="C98" s="0" t="s">
        <v>3341</v>
      </c>
      <c r="D98" s="0" t="s">
        <v>3360</v>
      </c>
      <c r="E98" s="0" t="s">
        <v>3361</v>
      </c>
      <c r="F98" s="0" t="s">
        <v>3138</v>
      </c>
      <c r="G98" s="0" t="s">
        <v>3362</v>
      </c>
    </row>
    <row customHeight="1" ht="11.25">
      <c r="A99" s="0" t="s">
        <v>16</v>
      </c>
      <c r="B99" s="0" t="s">
        <v>3340</v>
      </c>
      <c r="C99" s="0" t="s">
        <v>3341</v>
      </c>
      <c r="D99" s="0" t="s">
        <v>3363</v>
      </c>
      <c r="E99" s="0" t="s">
        <v>3364</v>
      </c>
      <c r="F99" s="0" t="s">
        <v>3138</v>
      </c>
      <c r="G99" s="0" t="s">
        <v>3365</v>
      </c>
    </row>
    <row customHeight="1" ht="11.25">
      <c r="A100" s="0" t="s">
        <v>16</v>
      </c>
      <c r="B100" s="0" t="s">
        <v>3340</v>
      </c>
      <c r="C100" s="0" t="s">
        <v>3341</v>
      </c>
      <c r="D100" s="0" t="s">
        <v>3366</v>
      </c>
      <c r="E100" s="0" t="s">
        <v>3367</v>
      </c>
      <c r="F100" s="0" t="s">
        <v>3138</v>
      </c>
      <c r="G100" s="0" t="s">
        <v>3368</v>
      </c>
    </row>
    <row customHeight="1" ht="11.25">
      <c r="A101" s="0" t="s">
        <v>16</v>
      </c>
      <c r="B101" s="0" t="s">
        <v>3340</v>
      </c>
      <c r="C101" s="0" t="s">
        <v>3341</v>
      </c>
      <c r="D101" s="0" t="s">
        <v>3340</v>
      </c>
      <c r="E101" s="0" t="s">
        <v>3341</v>
      </c>
      <c r="F101" s="0" t="s">
        <v>3135</v>
      </c>
      <c r="G101" s="0" t="s">
        <v>3369</v>
      </c>
    </row>
    <row customHeight="1" ht="11.25">
      <c r="A102" s="0" t="s">
        <v>16</v>
      </c>
      <c r="B102" s="0" t="s">
        <v>3340</v>
      </c>
      <c r="C102" s="0" t="s">
        <v>3341</v>
      </c>
      <c r="D102" s="0" t="s">
        <v>3370</v>
      </c>
      <c r="E102" s="0" t="s">
        <v>3371</v>
      </c>
      <c r="F102" s="0" t="s">
        <v>3138</v>
      </c>
      <c r="G102" s="0" t="s">
        <v>3372</v>
      </c>
    </row>
    <row customHeight="1" ht="11.25">
      <c r="A103" s="0" t="s">
        <v>16</v>
      </c>
      <c r="B103" s="0" t="s">
        <v>3340</v>
      </c>
      <c r="C103" s="0" t="s">
        <v>3341</v>
      </c>
      <c r="D103" s="0" t="s">
        <v>3373</v>
      </c>
      <c r="E103" s="0" t="s">
        <v>3374</v>
      </c>
      <c r="F103" s="0" t="s">
        <v>3138</v>
      </c>
      <c r="G103" s="0" t="s">
        <v>3375</v>
      </c>
    </row>
    <row customHeight="1" ht="11.25">
      <c r="A104" s="0" t="s">
        <v>16</v>
      </c>
      <c r="B104" s="0" t="s">
        <v>3340</v>
      </c>
      <c r="C104" s="0" t="s">
        <v>3341</v>
      </c>
      <c r="D104" s="0" t="s">
        <v>3376</v>
      </c>
      <c r="E104" s="0" t="s">
        <v>3377</v>
      </c>
      <c r="F104" s="0" t="s">
        <v>3138</v>
      </c>
      <c r="G104" s="0" t="s">
        <v>3378</v>
      </c>
    </row>
    <row customHeight="1" ht="11.25">
      <c r="A105" s="0" t="s">
        <v>16</v>
      </c>
      <c r="B105" s="0" t="s">
        <v>3379</v>
      </c>
      <c r="C105" s="0" t="s">
        <v>3380</v>
      </c>
      <c r="D105" s="0" t="s">
        <v>3379</v>
      </c>
      <c r="E105" s="0" t="s">
        <v>3380</v>
      </c>
      <c r="F105" s="0" t="s">
        <v>3163</v>
      </c>
      <c r="G105" s="0" t="s">
        <v>3381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44E6A-53AF-F772-AEE9-0.7B3523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3449</v>
      </c>
      <c r="B1" s="839" t="s">
        <v>3450</v>
      </c>
      <c r="C1" s="839" t="s">
        <v>1193</v>
      </c>
    </row>
    <row customHeight="1" ht="11.25">
      <c r="A2" s="839">
        <v>4189678</v>
      </c>
      <c r="B2" s="839" t="s">
        <v>3451</v>
      </c>
      <c r="C2" s="839" t="s">
        <v>3452</v>
      </c>
    </row>
    <row customHeight="1" ht="11.25">
      <c r="A3" s="839">
        <v>4190415</v>
      </c>
      <c r="B3" s="839" t="s">
        <v>3453</v>
      </c>
      <c r="C3" s="839" t="s">
        <v>3452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B9202-AC8D-7D11-88DB-0.C3A45EA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3454</v>
      </c>
      <c r="B1" s="167" t="s">
        <v>3455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A941C9-2322-CD5E-9F14-0.7DA2843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3456</v>
      </c>
      <c r="B1" s="0" t="b">
        <v>1</v>
      </c>
    </row>
    <row customHeight="1" ht="11.25">
      <c r="A2" s="0" t="s">
        <v>3457</v>
      </c>
      <c r="B2" s="0" t="b">
        <v>0</v>
      </c>
    </row>
    <row customHeight="1" ht="11.25">
      <c r="A3" s="0" t="s">
        <v>3458</v>
      </c>
      <c r="B3" s="0" t="b">
        <v>1</v>
      </c>
    </row>
    <row customHeight="1" ht="11.25">
      <c r="A4" s="0" t="s">
        <v>3459</v>
      </c>
      <c r="B4" s="0" t="b">
        <v>0</v>
      </c>
    </row>
    <row customHeight="1" ht="11.25">
      <c r="A5" s="0" t="s">
        <v>3460</v>
      </c>
      <c r="B5" s="0" t="b">
        <v>0</v>
      </c>
    </row>
    <row customHeight="1" ht="11.25">
      <c r="A6" s="0" t="s">
        <v>3461</v>
      </c>
      <c r="B6" s="0" t="b">
        <v>0</v>
      </c>
    </row>
    <row customHeight="1" ht="11.25">
      <c r="A7" s="0" t="s">
        <v>3462</v>
      </c>
      <c r="B7" s="0" t="b">
        <v>0</v>
      </c>
    </row>
    <row customHeight="1" ht="11.25">
      <c r="A8" s="0" t="s">
        <v>3463</v>
      </c>
      <c r="B8" s="0" t="b">
        <v>0</v>
      </c>
    </row>
    <row customHeight="1" ht="11.25">
      <c r="A9" s="0" t="s">
        <v>3464</v>
      </c>
      <c r="B9" s="0" t="b">
        <v>0</v>
      </c>
    </row>
    <row customHeight="1" ht="11.25">
      <c r="A10" s="0" t="s">
        <v>3465</v>
      </c>
      <c r="B10" s="0" t="b">
        <v>0</v>
      </c>
    </row>
    <row customHeight="1" ht="11.25">
      <c r="A11" s="0" t="s">
        <v>3466</v>
      </c>
      <c r="B11" s="0" t="b">
        <v>0</v>
      </c>
    </row>
    <row customHeight="1" ht="11.25">
      <c r="A12" s="0" t="s">
        <v>3467</v>
      </c>
      <c r="B12" s="0" t="b">
        <v>0</v>
      </c>
    </row>
    <row customHeight="1" ht="11.25">
      <c r="A13" s="0" t="s">
        <v>3468</v>
      </c>
      <c r="B13" s="0" t="b">
        <v>0</v>
      </c>
    </row>
    <row customHeight="1" ht="11.25">
      <c r="A14" s="0" t="s">
        <v>3469</v>
      </c>
      <c r="B14" s="0" t="b">
        <v>1</v>
      </c>
    </row>
    <row customHeight="1" ht="11.25">
      <c r="A15" s="0" t="s">
        <v>3470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BC262-86B9-2D3F-F0A3-0.D5020B7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1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93333-434D-8CCD-174D-0.7CB2AF5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3471</v>
      </c>
      <c r="B1" s="71" t="s">
        <v>3472</v>
      </c>
    </row>
    <row customHeight="1" ht="11.25">
      <c r="A2" s="68" t="s">
        <v>3473</v>
      </c>
      <c r="B2" s="68" t="s">
        <v>3474</v>
      </c>
    </row>
    <row customHeight="1" ht="11.25">
      <c r="A3" s="68" t="s">
        <v>3475</v>
      </c>
      <c r="B3" s="68" t="s">
        <v>3476</v>
      </c>
    </row>
    <row customHeight="1" ht="11.25">
      <c r="A4" s="68" t="s">
        <v>3477</v>
      </c>
      <c r="B4" s="68" t="s">
        <v>3478</v>
      </c>
    </row>
    <row customHeight="1" ht="11.25">
      <c r="A5" s="68" t="s">
        <v>3479</v>
      </c>
      <c r="B5" s="68" t="s">
        <v>3480</v>
      </c>
    </row>
    <row customHeight="1" ht="11.25">
      <c r="A6" s="68" t="s">
        <v>3481</v>
      </c>
      <c r="B6" s="68" t="s">
        <v>3482</v>
      </c>
    </row>
    <row customHeight="1" ht="11.25">
      <c r="A7" s="68" t="s">
        <v>3483</v>
      </c>
      <c r="B7" s="68" t="s">
        <v>3484</v>
      </c>
    </row>
    <row customHeight="1" ht="11.25">
      <c r="A8" s="68" t="s">
        <v>3485</v>
      </c>
      <c r="B8" s="68" t="s">
        <v>3486</v>
      </c>
    </row>
    <row customHeight="1" ht="11.25">
      <c r="A9" s="68" t="s">
        <v>3487</v>
      </c>
      <c r="B9" s="68" t="s">
        <v>3488</v>
      </c>
    </row>
    <row customHeight="1" ht="11.25">
      <c r="A10" s="68" t="s">
        <v>3489</v>
      </c>
      <c r="B10" s="68" t="s">
        <v>3490</v>
      </c>
    </row>
    <row customHeight="1" ht="11.25">
      <c r="A11" s="68" t="s">
        <v>3491</v>
      </c>
      <c r="B11" s="68" t="s">
        <v>3492</v>
      </c>
    </row>
    <row customHeight="1" ht="11.25">
      <c r="A12" s="68" t="s">
        <v>3493</v>
      </c>
      <c r="B12" s="68" t="s">
        <v>3494</v>
      </c>
    </row>
    <row customHeight="1" ht="11.25">
      <c r="A13" s="68" t="s">
        <v>3495</v>
      </c>
      <c r="B13" s="68" t="s">
        <v>3496</v>
      </c>
    </row>
    <row customHeight="1" ht="11.25">
      <c r="A14" s="68" t="s">
        <v>3497</v>
      </c>
      <c r="B14" s="68" t="s">
        <v>3498</v>
      </c>
    </row>
    <row customHeight="1" ht="11.25">
      <c r="A15" s="68" t="s">
        <v>3499</v>
      </c>
      <c r="B15" s="68" t="s">
        <v>3500</v>
      </c>
    </row>
    <row customHeight="1" ht="11.25">
      <c r="A16" s="68" t="s">
        <v>3501</v>
      </c>
      <c r="B16" s="68" t="s">
        <v>3502</v>
      </c>
    </row>
    <row customHeight="1" ht="11.25">
      <c r="A17" s="68" t="s">
        <v>3503</v>
      </c>
      <c r="B17" s="68" t="s">
        <v>3504</v>
      </c>
    </row>
    <row customHeight="1" ht="11.25">
      <c r="A18" s="68" t="s">
        <v>3505</v>
      </c>
      <c r="B18" s="68" t="s">
        <v>3506</v>
      </c>
    </row>
    <row customHeight="1" ht="11.25">
      <c r="A19" s="68" t="s">
        <v>3507</v>
      </c>
      <c r="B19" s="68" t="s">
        <v>3508</v>
      </c>
    </row>
    <row customHeight="1" ht="11.25">
      <c r="A20" s="68" t="s">
        <v>3509</v>
      </c>
      <c r="B20" s="68" t="s">
        <v>3510</v>
      </c>
    </row>
    <row customHeight="1" ht="11.25">
      <c r="A21" s="68" t="s">
        <v>3511</v>
      </c>
      <c r="B21" s="68" t="s">
        <v>3512</v>
      </c>
    </row>
    <row customHeight="1" ht="11.25">
      <c r="A22" s="68" t="s">
        <v>3513</v>
      </c>
      <c r="B22" s="68" t="s">
        <v>3514</v>
      </c>
    </row>
    <row customHeight="1" ht="11.25">
      <c r="A23" s="68" t="s">
        <v>3515</v>
      </c>
      <c r="B23" s="68" t="s">
        <v>3516</v>
      </c>
    </row>
    <row customHeight="1" ht="11.25">
      <c r="A24" s="68" t="s">
        <v>3517</v>
      </c>
      <c r="B24" s="68" t="s">
        <v>3518</v>
      </c>
    </row>
    <row customHeight="1" ht="11.25">
      <c r="A25" s="68" t="s">
        <v>3519</v>
      </c>
      <c r="B25" s="68" t="s">
        <v>3520</v>
      </c>
    </row>
    <row customHeight="1" ht="11.25">
      <c r="A26" s="68" t="s">
        <v>3521</v>
      </c>
      <c r="B26" s="68" t="s">
        <v>3522</v>
      </c>
    </row>
    <row customHeight="1" ht="11.25">
      <c r="A27" s="68" t="s">
        <v>3523</v>
      </c>
      <c r="B27" s="68" t="s">
        <v>3524</v>
      </c>
    </row>
    <row customHeight="1" ht="11.25">
      <c r="A28" s="68" t="s">
        <v>3525</v>
      </c>
      <c r="B28" s="68" t="s">
        <v>3526</v>
      </c>
    </row>
    <row customHeight="1" ht="11.25">
      <c r="A29" s="68" t="s">
        <v>3527</v>
      </c>
      <c r="B29" s="68" t="s">
        <v>3528</v>
      </c>
    </row>
    <row customHeight="1" ht="11.25">
      <c r="A30" s="68" t="s">
        <v>3529</v>
      </c>
      <c r="B30" s="68" t="s">
        <v>3530</v>
      </c>
    </row>
    <row customHeight="1" ht="11.25">
      <c r="A31" s="68" t="s">
        <v>3531</v>
      </c>
      <c r="B31" s="68" t="s">
        <v>3532</v>
      </c>
    </row>
    <row customHeight="1" ht="11.25">
      <c r="A32" s="68" t="s">
        <v>3533</v>
      </c>
      <c r="B32" s="68" t="s">
        <v>3534</v>
      </c>
    </row>
    <row customHeight="1" ht="11.25">
      <c r="A33" s="68" t="s">
        <v>3535</v>
      </c>
      <c r="B33" s="68" t="s">
        <v>3536</v>
      </c>
    </row>
    <row customHeight="1" ht="11.25">
      <c r="A34" s="68" t="s">
        <v>3537</v>
      </c>
      <c r="B34" s="68" t="s">
        <v>3538</v>
      </c>
    </row>
    <row customHeight="1" ht="11.25">
      <c r="A35" s="68" t="s">
        <v>3539</v>
      </c>
      <c r="B35" s="68" t="s">
        <v>3540</v>
      </c>
    </row>
    <row customHeight="1" ht="11.25">
      <c r="A36" s="68" t="s">
        <v>3541</v>
      </c>
      <c r="B36" s="68" t="s">
        <v>3542</v>
      </c>
    </row>
    <row customHeight="1" ht="11.25">
      <c r="A37" s="68" t="s">
        <v>3543</v>
      </c>
      <c r="B37" s="68" t="s">
        <v>3544</v>
      </c>
    </row>
    <row customHeight="1" ht="11.25">
      <c r="A38" s="68" t="s">
        <v>3545</v>
      </c>
      <c r="B38" s="68" t="s">
        <v>3546</v>
      </c>
    </row>
    <row customHeight="1" ht="11.25">
      <c r="A39" s="68" t="s">
        <v>3547</v>
      </c>
      <c r="B39" s="68" t="s">
        <v>3548</v>
      </c>
    </row>
    <row customHeight="1" ht="11.25">
      <c r="A40" s="68" t="s">
        <v>3549</v>
      </c>
      <c r="B40" s="68" t="s">
        <v>3550</v>
      </c>
    </row>
    <row customHeight="1" ht="11.25">
      <c r="A41" s="68" t="s">
        <v>3551</v>
      </c>
      <c r="B41" s="68" t="s">
        <v>3552</v>
      </c>
    </row>
    <row customHeight="1" ht="11.25">
      <c r="A42" s="68" t="s">
        <v>3553</v>
      </c>
      <c r="B42" s="68" t="s">
        <v>3554</v>
      </c>
    </row>
    <row customHeight="1" ht="11.25">
      <c r="A43" s="68" t="s">
        <v>3555</v>
      </c>
      <c r="B43" s="68" t="s">
        <v>3556</v>
      </c>
    </row>
    <row customHeight="1" ht="11.25">
      <c r="A44" s="68" t="s">
        <v>3557</v>
      </c>
      <c r="B44" s="68" t="s">
        <v>3558</v>
      </c>
    </row>
    <row customHeight="1" ht="11.25">
      <c r="A45" s="68" t="s">
        <v>3559</v>
      </c>
      <c r="B45" s="68" t="s">
        <v>3560</v>
      </c>
    </row>
    <row customHeight="1" ht="11.25">
      <c r="A46" s="68" t="s">
        <v>3561</v>
      </c>
      <c r="B46" s="68" t="s">
        <v>3562</v>
      </c>
    </row>
    <row customHeight="1" ht="11.25">
      <c r="A47" s="68" t="s">
        <v>3563</v>
      </c>
      <c r="B47" s="68" t="s">
        <v>3564</v>
      </c>
    </row>
    <row customHeight="1" ht="11.25">
      <c r="A48" s="68" t="s">
        <v>3565</v>
      </c>
      <c r="B48" s="68" t="s">
        <v>3566</v>
      </c>
    </row>
    <row customHeight="1" ht="11.25">
      <c r="A49" s="68" t="s">
        <v>3567</v>
      </c>
      <c r="B49" s="68" t="s">
        <v>3568</v>
      </c>
    </row>
    <row customHeight="1" ht="11.25">
      <c r="A50" s="68" t="s">
        <v>3569</v>
      </c>
      <c r="B50" s="68" t="s">
        <v>3570</v>
      </c>
    </row>
    <row customHeight="1" ht="11.25">
      <c r="A51" s="68" t="s">
        <v>3571</v>
      </c>
      <c r="B51" s="68" t="s">
        <v>3572</v>
      </c>
    </row>
    <row customHeight="1" ht="11.25">
      <c r="A52" s="68" t="s">
        <v>3573</v>
      </c>
      <c r="B52" s="68" t="s">
        <v>3574</v>
      </c>
    </row>
    <row customHeight="1" ht="11.25">
      <c r="A53" s="68" t="s">
        <v>3575</v>
      </c>
      <c r="B53" s="68" t="s">
        <v>3576</v>
      </c>
    </row>
    <row customHeight="1" ht="11.25">
      <c r="A54" s="68" t="s">
        <v>3577</v>
      </c>
      <c r="B54" s="68" t="s">
        <v>3578</v>
      </c>
    </row>
    <row customHeight="1" ht="11.25">
      <c r="A55" s="68" t="s">
        <v>3579</v>
      </c>
      <c r="B55" s="68" t="s">
        <v>3580</v>
      </c>
    </row>
    <row customHeight="1" ht="11.25">
      <c r="A56" s="68" t="s">
        <v>3581</v>
      </c>
      <c r="B56" s="68" t="s">
        <v>3582</v>
      </c>
    </row>
    <row customHeight="1" ht="11.25">
      <c r="A57" s="68" t="s">
        <v>3583</v>
      </c>
      <c r="B57" s="68" t="s">
        <v>3584</v>
      </c>
    </row>
    <row customHeight="1" ht="11.25">
      <c r="A58" s="68" t="s">
        <v>3585</v>
      </c>
      <c r="B58" s="68" t="s">
        <v>3586</v>
      </c>
    </row>
    <row customHeight="1" ht="11.25">
      <c r="A59" s="68" t="s">
        <v>3587</v>
      </c>
      <c r="B59" s="68" t="s">
        <v>3588</v>
      </c>
    </row>
    <row customHeight="1" ht="11.25">
      <c r="A60" s="68" t="s">
        <v>3589</v>
      </c>
      <c r="B60" s="68" t="s">
        <v>3590</v>
      </c>
    </row>
    <row customHeight="1" ht="11.25">
      <c r="A61" s="68"/>
      <c r="B61" s="68" t="s">
        <v>3591</v>
      </c>
    </row>
    <row customHeight="1" ht="11.25">
      <c r="A62" s="68"/>
      <c r="B62" s="68" t="s">
        <v>3592</v>
      </c>
    </row>
    <row customHeight="1" ht="11.25">
      <c r="A63" s="68"/>
      <c r="B63" s="68" t="s">
        <v>3593</v>
      </c>
    </row>
    <row customHeight="1" ht="11.25">
      <c r="A64" s="68"/>
      <c r="B64" s="68" t="s">
        <v>3594</v>
      </c>
    </row>
    <row customHeight="1" ht="11.25">
      <c r="A65" s="68"/>
      <c r="B65" s="68" t="s">
        <v>3595</v>
      </c>
    </row>
    <row customHeight="1" ht="11.25">
      <c r="A66" s="68"/>
      <c r="B66" s="68" t="s">
        <v>3596</v>
      </c>
    </row>
    <row customHeight="1" ht="11.25">
      <c r="A67" s="68"/>
      <c r="B67" s="68" t="s">
        <v>3597</v>
      </c>
    </row>
    <row customHeight="1" ht="11.25">
      <c r="A68" s="68"/>
      <c r="B68" s="68" t="s">
        <v>3598</v>
      </c>
    </row>
    <row customHeight="1" ht="11.25">
      <c r="A69" s="68"/>
      <c r="B69" s="68" t="s">
        <v>3599</v>
      </c>
    </row>
    <row customHeight="1" ht="11.25">
      <c r="A70" s="68"/>
      <c r="B70" s="68" t="s">
        <v>3600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563A3-571D-9D28-CEEF-0.9F01BF4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3601</v>
      </c>
    </row>
    <row customHeight="1" ht="90">
      <c r="B2" s="98" t="s">
        <v>3602</v>
      </c>
    </row>
    <row customHeight="1" ht="67.5">
      <c r="B3" s="98" t="s">
        <v>3603</v>
      </c>
    </row>
    <row customHeight="1" ht="33.75">
      <c r="B4" s="98" t="s">
        <v>3604</v>
      </c>
    </row>
    <row customHeight="1" ht="11.25">
      <c r="B5" s="98" t="s">
        <v>3605</v>
      </c>
    </row>
    <row customHeight="1" ht="22.5">
      <c r="B6" s="98" t="s">
        <v>3606</v>
      </c>
    </row>
    <row customHeight="1" ht="22.5">
      <c r="B7" s="98" t="s">
        <v>3607</v>
      </c>
    </row>
    <row customHeight="1" ht="22.5">
      <c r="B8" s="98" t="s">
        <v>3608</v>
      </c>
    </row>
    <row customHeight="1" ht="22.5">
      <c r="B9" s="98" t="s">
        <v>3609</v>
      </c>
    </row>
    <row customHeight="1" ht="56.25">
      <c r="B10" s="98" t="s">
        <v>3610</v>
      </c>
    </row>
    <row customHeight="1" ht="12.75">
      <c r="B11" s="163" t="s">
        <v>3611</v>
      </c>
    </row>
    <row customHeight="1" ht="11.25">
      <c r="B12" s="97" t="s">
        <v>3612</v>
      </c>
    </row>
    <row customHeight="1" ht="22.5">
      <c r="B13" s="98" t="s">
        <v>3613</v>
      </c>
    </row>
    <row customHeight="1" ht="67.5">
      <c r="B14" s="98" t="s">
        <v>3614</v>
      </c>
    </row>
    <row customHeight="1" ht="22.5">
      <c r="B15" s="98" t="s">
        <v>3615</v>
      </c>
    </row>
    <row customHeight="1" ht="11.25">
      <c r="B16" s="97" t="s">
        <v>3616</v>
      </c>
      <c r="D16" s="104"/>
    </row>
    <row customHeight="1" ht="33.75">
      <c r="B17" s="98" t="s">
        <v>3617</v>
      </c>
    </row>
    <row customHeight="1" ht="33.75">
      <c r="B18" s="98" t="s">
        <v>3618</v>
      </c>
    </row>
    <row customHeight="1" ht="11.25">
      <c r="B19" s="98" t="s">
        <v>3619</v>
      </c>
    </row>
    <row customHeight="1" ht="33.75">
      <c r="B20" s="98" t="s">
        <v>3620</v>
      </c>
    </row>
    <row customHeight="1" ht="11.25">
      <c r="B21" s="97" t="s">
        <v>3621</v>
      </c>
    </row>
    <row customHeight="1" ht="11.25">
      <c r="B22" s="98" t="s">
        <v>3622</v>
      </c>
    </row>
    <row r="24" customHeight="1" ht="22.5">
      <c r="B24" s="165" t="s">
        <v>3623</v>
      </c>
    </row>
    <row r="26" customHeight="1" ht="11.25">
      <c r="B26" s="97" t="s">
        <v>3624</v>
      </c>
    </row>
    <row customHeight="1" ht="22.5">
      <c r="B27" s="164" t="s">
        <v>420</v>
      </c>
    </row>
    <row customHeight="1" ht="56.25">
      <c r="B28" s="164" t="s">
        <v>3625</v>
      </c>
    </row>
    <row customHeight="1" ht="11.25">
      <c r="B29" s="214" t="s">
        <v>3626</v>
      </c>
    </row>
    <row customHeight="1" ht="22.5">
      <c r="B30" s="164" t="s">
        <v>3627</v>
      </c>
    </row>
    <row r="32" customHeight="1" ht="11.25">
      <c r="A32" s="192"/>
      <c r="B32" s="193" t="s">
        <v>3628</v>
      </c>
    </row>
    <row customHeight="1" ht="14.25">
      <c r="A33" s="194">
        <v>1</v>
      </c>
      <c r="B33" s="195" t="s">
        <v>3629</v>
      </c>
    </row>
    <row customHeight="1" ht="14.25">
      <c r="A34" s="194">
        <v>2</v>
      </c>
      <c r="B34" s="195" t="s">
        <v>3630</v>
      </c>
    </row>
    <row customHeight="1" ht="11.25">
      <c r="B35" s="193" t="s">
        <v>3631</v>
      </c>
    </row>
    <row customHeight="1" ht="11.25">
      <c r="B36" s="195" t="s">
        <v>3632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76AF8-C62A-9C6F-8C27-0.955A3B4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376</v>
      </c>
      <c r="I1" s="2221"/>
      <c r="V1" s="1611" t="s">
        <v>14</v>
      </c>
    </row>
    <row s="1639" customFormat="1" customHeight="1" ht="14.25" hidden="1">
      <c r="C2" s="1623"/>
      <c r="D2" s="2237" t="s">
        <v>119</v>
      </c>
      <c r="E2" s="2239"/>
      <c r="F2" s="1629"/>
      <c r="G2" s="1624" t="s">
        <v>119</v>
      </c>
      <c r="H2" s="1627"/>
      <c r="I2" s="1625"/>
      <c r="L2" s="1626"/>
      <c r="M2" s="1626"/>
      <c r="N2" s="1626"/>
      <c r="O2" s="1626" t="s">
        <v>406</v>
      </c>
      <c r="P2" s="1626"/>
      <c r="Q2" s="1626"/>
      <c r="R2" s="1628" t="s">
        <v>405</v>
      </c>
      <c r="S2" s="1628" t="s">
        <v>405</v>
      </c>
      <c r="T2" s="1626"/>
      <c r="U2" s="1626"/>
      <c r="V2" s="1622">
        <v>0</v>
      </c>
    </row>
    <row s="1639" customFormat="1" customHeight="1" ht="14.25" hidden="1">
      <c r="C3" s="1623"/>
      <c r="D3" s="2238"/>
      <c r="E3" s="2240"/>
      <c r="F3" s="409"/>
      <c r="G3" s="873"/>
      <c r="H3" s="873" t="s">
        <v>407</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380</v>
      </c>
      <c r="I5" s="706"/>
      <c r="J5" s="706"/>
      <c r="L5" s="1618"/>
      <c r="M5" s="1618"/>
      <c r="N5" s="1618"/>
      <c r="O5" s="1618"/>
      <c r="P5" s="1618"/>
      <c r="Q5" s="1618"/>
      <c r="R5" s="1618"/>
      <c r="S5" s="1618"/>
      <c r="T5" s="1618"/>
      <c r="U5" s="1618"/>
      <c r="V5" s="1617">
        <v>5</v>
      </c>
    </row>
    <row customHeight="1" ht="29.25">
      <c r="C6" s="1520"/>
      <c r="D6" s="2241" t="s">
        <v>408</v>
      </c>
      <c r="E6" s="2241"/>
      <c r="F6" s="2241"/>
      <c r="G6" s="2241"/>
      <c r="H6" s="2241"/>
      <c r="I6" s="2241"/>
      <c r="J6" s="495"/>
      <c r="K6" s="1619"/>
      <c r="V6" s="1611">
        <v>28</v>
      </c>
    </row>
    <row customHeight="1" ht="18">
      <c r="C7" s="1520"/>
      <c r="D7" s="2180" t="str">
        <f>IF(org=0,"Не определено",org)</f>
        <v>ООО "Концессионная Коммунальная Компания"</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5">
      <c r="C10" s="1520"/>
      <c r="D10" s="2222" t="s">
        <v>324</v>
      </c>
      <c r="E10" s="2223"/>
      <c r="F10" s="2223"/>
      <c r="G10" s="2223"/>
      <c r="H10" s="2223"/>
      <c r="I10" s="2223"/>
      <c r="J10" s="2227" t="s">
        <v>325</v>
      </c>
      <c r="V10" s="1611">
        <v>14</v>
      </c>
    </row>
    <row customHeight="1" ht="27">
      <c r="C11" s="1520"/>
      <c r="D11" s="2131" t="s">
        <v>88</v>
      </c>
      <c r="E11" s="2227" t="s">
        <v>115</v>
      </c>
      <c r="F11" s="2196" t="s">
        <v>88</v>
      </c>
      <c r="G11" s="2197"/>
      <c r="H11" s="2179" t="s">
        <v>409</v>
      </c>
      <c r="I11" s="2179" t="s">
        <v>410</v>
      </c>
      <c r="J11" s="2227"/>
      <c r="V11" s="1611">
        <v>26</v>
      </c>
    </row>
    <row customHeight="1" ht="15">
      <c r="C12" s="1520"/>
      <c r="D12" s="2131"/>
      <c r="E12" s="2227"/>
      <c r="F12" s="2204"/>
      <c r="G12" s="2205"/>
      <c r="H12" s="2236"/>
      <c r="I12" s="2236"/>
      <c r="J12" s="2227"/>
      <c r="V12" s="1611">
        <v>14</v>
      </c>
    </row>
    <row s="1645" customFormat="1" customHeight="1" ht="11.25" hidden="1">
      <c r="C13" s="502"/>
      <c r="D13" s="503" t="s">
        <v>400</v>
      </c>
      <c r="E13" s="503"/>
      <c r="F13" s="503"/>
      <c r="G13" s="503"/>
      <c r="H13" s="501"/>
      <c r="I13" s="501"/>
      <c r="J13" s="439"/>
      <c r="L13" s="1618"/>
      <c r="M13" s="1618"/>
      <c r="N13" s="1618"/>
      <c r="O13" s="1618"/>
      <c r="P13" s="1618"/>
      <c r="Q13" s="1618"/>
      <c r="R13" s="1618"/>
      <c r="S13" s="1618"/>
      <c r="T13" s="1618"/>
      <c r="U13" s="1618"/>
      <c r="V13" s="500">
        <v>0</v>
      </c>
    </row>
    <row customHeight="1" ht="15">
      <c r="A14" s="1611"/>
      <c r="C14" s="1520"/>
      <c r="D14" s="2237" t="s">
        <v>119</v>
      </c>
      <c r="E14" s="2239"/>
      <c r="F14" s="1621"/>
      <c r="G14" s="1620" t="s">
        <v>119</v>
      </c>
      <c r="H14" s="1627"/>
      <c r="I14" s="1625"/>
      <c r="J14" s="2173" t="s">
        <v>411</v>
      </c>
      <c r="K14" s="1611"/>
      <c r="R14" s="504" t="s">
        <v>405</v>
      </c>
      <c r="S14" s="504" t="s">
        <v>405</v>
      </c>
      <c r="V14" s="1611">
        <v>14</v>
      </c>
    </row>
    <row customHeight="1" ht="15">
      <c r="A15" s="1611"/>
      <c r="C15" s="1520"/>
      <c r="D15" s="2238"/>
      <c r="E15" s="2240"/>
      <c r="F15" s="409"/>
      <c r="G15" s="873"/>
      <c r="H15" s="873" t="s">
        <v>407</v>
      </c>
      <c r="I15" s="317"/>
      <c r="J15" s="2174"/>
      <c r="K15" s="1611"/>
      <c r="R15" s="504"/>
      <c r="S15" s="504"/>
      <c r="V15" s="1611">
        <v>14</v>
      </c>
    </row>
    <row customHeight="1" ht="15">
      <c r="A16" s="1611"/>
      <c r="C16" s="1520"/>
      <c r="D16" s="409"/>
      <c r="E16" s="873" t="s">
        <v>130</v>
      </c>
      <c r="F16" s="317"/>
      <c r="G16" s="317"/>
      <c r="H16" s="410"/>
      <c r="I16" s="410"/>
      <c r="J16" s="2175"/>
      <c r="K16" s="1611"/>
      <c r="V16" s="1611">
        <v>14</v>
      </c>
    </row>
    <row customHeight="1" ht="15">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